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tcclark\Desktop\"/>
    </mc:Choice>
  </mc:AlternateContent>
  <xr:revisionPtr revIDLastSave="0" documentId="8_{9E048AC3-6B4D-49AB-9226-C006C32F8E9B}" xr6:coauthVersionLast="47" xr6:coauthVersionMax="47" xr10:uidLastSave="{00000000-0000-0000-0000-000000000000}"/>
  <bookViews>
    <workbookView xWindow="61305" yWindow="2355" windowWidth="21600" windowHeight="11265" tabRatio="602" activeTab="1" xr2:uid="{00000000-000D-0000-FFFF-FFFF00000000}"/>
  </bookViews>
  <sheets>
    <sheet name="General Instructions" sheetId="12" r:id="rId1"/>
    <sheet name="Full Time Salary Calculations" sheetId="5" r:id="rId2"/>
    <sheet name="Wages_Bonus" sheetId="15" r:id="rId3"/>
    <sheet name="Hire Dates Tab" sheetId="1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5" l="1"/>
  <c r="Q5" i="5"/>
  <c r="M5" i="5"/>
  <c r="U16" i="5"/>
  <c r="U15" i="5"/>
  <c r="U14" i="5"/>
  <c r="U13" i="5"/>
  <c r="U12" i="5"/>
  <c r="U11" i="5"/>
  <c r="U10" i="5"/>
  <c r="U9" i="5"/>
  <c r="U8" i="5"/>
  <c r="U7" i="5"/>
  <c r="U6" i="5"/>
  <c r="S16" i="5"/>
  <c r="R16" i="5"/>
  <c r="S15" i="5"/>
  <c r="R15" i="5"/>
  <c r="S14" i="5"/>
  <c r="R14" i="5"/>
  <c r="S13" i="5"/>
  <c r="R13" i="5"/>
  <c r="S12" i="5"/>
  <c r="R12" i="5"/>
  <c r="S11" i="5"/>
  <c r="R11" i="5"/>
  <c r="S10" i="5"/>
  <c r="R10" i="5"/>
  <c r="S9" i="5"/>
  <c r="R9" i="5"/>
  <c r="S8" i="5"/>
  <c r="R8" i="5"/>
  <c r="S7" i="5"/>
  <c r="R7" i="5"/>
  <c r="S6" i="5"/>
  <c r="R6" i="5"/>
  <c r="Q16" i="5"/>
  <c r="Q15" i="5"/>
  <c r="Q14" i="5"/>
  <c r="Q13" i="5"/>
  <c r="Q12" i="5"/>
  <c r="Q11" i="5"/>
  <c r="Q10" i="5"/>
  <c r="Q9" i="5"/>
  <c r="Q8" i="5"/>
  <c r="Q7" i="5"/>
  <c r="Q6" i="5"/>
  <c r="P16" i="5"/>
  <c r="O16" i="5"/>
  <c r="N16" i="5"/>
  <c r="P15" i="5"/>
  <c r="O15" i="5"/>
  <c r="N15" i="5"/>
  <c r="P14" i="5"/>
  <c r="O14" i="5"/>
  <c r="N14" i="5"/>
  <c r="P13" i="5"/>
  <c r="O13" i="5"/>
  <c r="N13" i="5"/>
  <c r="P12" i="5"/>
  <c r="O12" i="5"/>
  <c r="N12" i="5"/>
  <c r="P11" i="5"/>
  <c r="O11" i="5"/>
  <c r="N11" i="5"/>
  <c r="P10" i="5"/>
  <c r="O10" i="5"/>
  <c r="N10" i="5"/>
  <c r="P9" i="5"/>
  <c r="O9" i="5"/>
  <c r="N9" i="5"/>
  <c r="P8" i="5"/>
  <c r="O8" i="5"/>
  <c r="N8" i="5"/>
  <c r="P7" i="5"/>
  <c r="O7" i="5"/>
  <c r="N7" i="5"/>
  <c r="P6" i="5"/>
  <c r="O6" i="5"/>
  <c r="N6" i="5"/>
  <c r="P5" i="5" l="1"/>
  <c r="O5" i="5"/>
  <c r="R5" i="5"/>
  <c r="S5" i="5"/>
  <c r="N5" i="5"/>
  <c r="M16" i="5"/>
  <c r="T16" i="5" s="1"/>
  <c r="M15" i="5"/>
  <c r="M14" i="5"/>
  <c r="M13" i="5"/>
  <c r="V5" i="5" l="1"/>
  <c r="Y5" i="5" s="1"/>
  <c r="T15" i="5"/>
  <c r="T14" i="5"/>
  <c r="T13" i="5"/>
  <c r="E29" i="5"/>
  <c r="E28" i="5"/>
  <c r="E27" i="5"/>
  <c r="E26" i="5"/>
  <c r="E25" i="5"/>
  <c r="E24" i="5"/>
  <c r="E23" i="5"/>
  <c r="W5" i="5" l="1"/>
  <c r="X5" i="5" s="1"/>
  <c r="V15" i="5"/>
  <c r="Y15" i="5" s="1"/>
  <c r="V14" i="5"/>
  <c r="W14" i="5" s="1"/>
  <c r="X14" i="5" s="1"/>
  <c r="V16" i="5"/>
  <c r="W16" i="5" s="1"/>
  <c r="X16" i="5" s="1"/>
  <c r="V13" i="5"/>
  <c r="W15" i="5" l="1"/>
  <c r="X15" i="5" s="1"/>
  <c r="Y14" i="5"/>
  <c r="Y16" i="5"/>
  <c r="Y13" i="5"/>
  <c r="W13" i="5"/>
  <c r="X13" i="5" s="1"/>
  <c r="M6" i="5" l="1"/>
  <c r="T6" i="5" l="1"/>
  <c r="L18" i="5"/>
  <c r="K18" i="5"/>
  <c r="J18" i="5"/>
  <c r="M9" i="5"/>
  <c r="M8" i="5"/>
  <c r="M7" i="5"/>
  <c r="M10" i="5"/>
  <c r="M12" i="5"/>
  <c r="M11" i="5"/>
  <c r="J4" i="15"/>
  <c r="F9" i="17"/>
  <c r="F10" i="17"/>
  <c r="F11" i="17"/>
  <c r="F12" i="17"/>
  <c r="F13" i="17"/>
  <c r="F14" i="17"/>
  <c r="F15" i="17"/>
  <c r="F16" i="17"/>
  <c r="F17" i="17"/>
  <c r="F18" i="17"/>
  <c r="F19" i="17"/>
  <c r="F20" i="17"/>
  <c r="F21" i="17"/>
  <c r="F22" i="17"/>
  <c r="F23" i="17"/>
  <c r="F24" i="17"/>
  <c r="F25" i="17"/>
  <c r="F26" i="17"/>
  <c r="F8" i="17"/>
  <c r="F4" i="17"/>
  <c r="F5" i="17"/>
  <c r="F6" i="17"/>
  <c r="F3" i="17"/>
  <c r="F2" i="17"/>
  <c r="I5" i="15"/>
  <c r="I6" i="15"/>
  <c r="J6" i="15" s="1"/>
  <c r="K6" i="15" s="1"/>
  <c r="L6" i="15" s="1"/>
  <c r="I7" i="15"/>
  <c r="J7" i="15" s="1"/>
  <c r="K7" i="15" s="1"/>
  <c r="L7" i="15" s="1"/>
  <c r="I4" i="15"/>
  <c r="K4" i="15" s="1"/>
  <c r="L4" i="15" s="1"/>
  <c r="L8" i="15" s="1"/>
  <c r="E14" i="17"/>
  <c r="E15" i="17"/>
  <c r="E16" i="17"/>
  <c r="E17" i="17"/>
  <c r="E18" i="17"/>
  <c r="E19" i="17"/>
  <c r="E20" i="17"/>
  <c r="E21" i="17"/>
  <c r="E22" i="17"/>
  <c r="E23" i="17"/>
  <c r="E24" i="17"/>
  <c r="E25" i="17"/>
  <c r="E26" i="17"/>
  <c r="E28" i="17"/>
  <c r="E27" i="17"/>
  <c r="E13" i="17"/>
  <c r="E12" i="17"/>
  <c r="E11" i="17"/>
  <c r="E10" i="17"/>
  <c r="E9" i="17"/>
  <c r="E8" i="17"/>
  <c r="E6" i="17"/>
  <c r="E5" i="17"/>
  <c r="E4" i="17"/>
  <c r="E3" i="17"/>
  <c r="G8" i="15"/>
  <c r="H8" i="15"/>
  <c r="T10" i="5" l="1"/>
  <c r="T9" i="5"/>
  <c r="I8" i="15"/>
  <c r="T11" i="5"/>
  <c r="T12" i="5"/>
  <c r="J5" i="15"/>
  <c r="K5" i="15" s="1"/>
  <c r="K8" i="15" s="1"/>
  <c r="U18" i="5"/>
  <c r="M18" i="5"/>
  <c r="Q18" i="5"/>
  <c r="L5" i="15"/>
  <c r="J8" i="15"/>
  <c r="V10" i="5" l="1"/>
  <c r="Y10" i="5" s="1"/>
  <c r="V11" i="5"/>
  <c r="Y11" i="5" s="1"/>
  <c r="R18" i="5"/>
  <c r="O18" i="5"/>
  <c r="T18" i="5"/>
  <c r="S18" i="5"/>
  <c r="P18" i="5"/>
  <c r="V12" i="5"/>
  <c r="Y12" i="5" s="1"/>
  <c r="N18" i="5"/>
  <c r="V8" i="5"/>
  <c r="Y8" i="5" s="1"/>
  <c r="V7" i="5"/>
  <c r="Y7" i="5" s="1"/>
  <c r="V6" i="5"/>
  <c r="Y6" i="5" s="1"/>
  <c r="V9" i="5"/>
  <c r="Y9" i="5" s="1"/>
  <c r="W10" i="5" l="1"/>
  <c r="X10" i="5" s="1"/>
  <c r="W11" i="5"/>
  <c r="X11" i="5" s="1"/>
  <c r="V18" i="5"/>
  <c r="W12" i="5"/>
  <c r="X12" i="5" s="1"/>
  <c r="W6" i="5"/>
  <c r="X6" i="5" s="1"/>
  <c r="W7" i="5"/>
  <c r="X7" i="5" s="1"/>
  <c r="W9" i="5"/>
  <c r="X9" i="5" s="1"/>
  <c r="W8" i="5"/>
  <c r="X8" i="5" s="1"/>
  <c r="W18" i="5" l="1"/>
  <c r="X18" i="5" s="1"/>
  <c r="Y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jharrup</author>
    <author>Randerso</author>
  </authors>
  <commentList>
    <comment ref="N3" authorId="0" shapeId="0" xr:uid="{00000000-0006-0000-0100-000001000000}">
      <text>
        <r>
          <rPr>
            <sz val="10"/>
            <color indexed="81"/>
            <rFont val="Tahoma"/>
            <family val="2"/>
          </rPr>
          <t xml:space="preserve">
Employee will have either 61118 or 61111 but not both.  Calculation will be automatically made in this column.  Zero out this column if you are sure that 61118 should be used.  Follow directions in cell S 3 to calculate 61118 if needed.
</t>
        </r>
      </text>
    </comment>
    <comment ref="T3" authorId="0" shapeId="0" xr:uid="{00000000-0006-0000-0100-000002000000}">
      <text>
        <r>
          <rPr>
            <sz val="10"/>
            <color indexed="81"/>
            <rFont val="Tahoma"/>
            <family val="2"/>
          </rPr>
          <t xml:space="preserve">If you are sure 61118 should be used, update the calculation to S4 times L current row.  For example, if calculating benefits for line 5 the calculation would be S4*L5.  Key this formula on the correct row in this column.  Be sure to zero out the formula for 61111 for the current row.
</t>
        </r>
      </text>
    </comment>
    <comment ref="U3" authorId="1" shapeId="0" xr:uid="{00000000-0006-0000-0100-000003000000}">
      <text>
        <r>
          <rPr>
            <sz val="8"/>
            <color indexed="81"/>
            <rFont val="Tahoma"/>
            <family val="2"/>
          </rPr>
          <t>Not all employees will choose to have a deferred Comp. plan.
Calculation of this field will be T4*K(current row).
Update this column if you know the employee has chosen deferred comp.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Randerso</author>
  </authors>
  <commentList>
    <comment ref="E1" authorId="0" shapeId="0" xr:uid="{00000000-0006-0000-0200-000001000000}">
      <text>
        <r>
          <rPr>
            <u/>
            <sz val="8"/>
            <color indexed="81"/>
            <rFont val="Tahoma"/>
            <family val="2"/>
          </rPr>
          <t>WAGE Classifications</t>
        </r>
        <r>
          <rPr>
            <sz val="8"/>
            <color indexed="81"/>
            <rFont val="Tahoma"/>
            <family val="2"/>
          </rPr>
          <t xml:space="preserve">
61141 - Wages, General
61142 - Wages, Graduate Asst.
61143 - Wages, Over Time
61144 - Wages, Students
61145 - Wages, T &amp; R Pt.Time
61149 - Wages, OIT employees
</t>
        </r>
      </text>
    </comment>
    <comment ref="F1" authorId="0" shapeId="0" xr:uid="{00000000-0006-0000-0200-000002000000}">
      <text>
        <r>
          <rPr>
            <u/>
            <sz val="8"/>
            <color indexed="81"/>
            <rFont val="Tahoma"/>
            <family val="2"/>
          </rPr>
          <t>WAGE Classifications</t>
        </r>
        <r>
          <rPr>
            <sz val="8"/>
            <color indexed="81"/>
            <rFont val="Tahoma"/>
            <family val="2"/>
          </rPr>
          <t xml:space="preserve">
61141 - Wages, General
61142 - Wages, Graduate Asst.
61143 - Wages, Over Time
61144 - Wages, Students
61145 - Wages, T &amp; R Pt.Time
61149 - Wages, OIT employees
</t>
        </r>
      </text>
    </comment>
    <comment ref="J1" authorId="0" shapeId="0" xr:uid="{00000000-0006-0000-0200-000003000000}">
      <text>
        <r>
          <rPr>
            <b/>
            <sz val="10"/>
            <color indexed="81"/>
            <rFont val="Tahoma"/>
            <family val="2"/>
          </rPr>
          <t xml:space="preserve">Use 1113 for wages, 1112 for bonus pay.
</t>
        </r>
        <r>
          <rPr>
            <sz val="10"/>
            <color indexed="81"/>
            <rFont val="Tahoma"/>
            <family val="2"/>
          </rPr>
          <t xml:space="preserve">
</t>
        </r>
      </text>
    </comment>
    <comment ref="G2" authorId="0" shapeId="0" xr:uid="{00000000-0006-0000-0200-000004000000}">
      <text>
        <r>
          <rPr>
            <sz val="8"/>
            <color indexed="81"/>
            <rFont val="Tahoma"/>
            <family val="2"/>
          </rPr>
          <t xml:space="preserve">If bonus is based on a percentage of salary, use the formula of:
=base salary*% of increase.
Example:
=30000*.10
This is a $30k salary with a 10% bonus.
</t>
        </r>
      </text>
    </comment>
    <comment ref="G4" authorId="0" shapeId="0" xr:uid="{00000000-0006-0000-0200-000005000000}">
      <text>
        <r>
          <rPr>
            <b/>
            <sz val="10"/>
            <color indexed="81"/>
            <rFont val="Tahoma"/>
            <family val="2"/>
          </rPr>
          <t>For adjunct faculty, use the number of credit hours in column H.
Use the following rates in column G:
Instructor - $875/ch
Ass't - $975/ch
Assoc. - $1075/ch
Full Prof - $1175/ch
Amounts differ for summer school.</t>
        </r>
        <r>
          <rPr>
            <sz val="10"/>
            <color indexed="81"/>
            <rFont val="Tahoma"/>
            <family val="2"/>
          </rPr>
          <t xml:space="preserve">
</t>
        </r>
      </text>
    </comment>
    <comment ref="H4" authorId="0" shapeId="0" xr:uid="{00000000-0006-0000-0200-000006000000}">
      <text>
        <r>
          <rPr>
            <b/>
            <sz val="10"/>
            <color indexed="81"/>
            <rFont val="Tahoma"/>
            <family val="2"/>
          </rPr>
          <t xml:space="preserve">Bonus payment is lump sum, and one time, thus column H is 1.
For adjunct faculty, use the number of credit hours in column H.
</t>
        </r>
      </text>
    </comment>
    <comment ref="G5" authorId="0" shapeId="0" xr:uid="{00000000-0006-0000-0200-000007000000}">
      <text>
        <r>
          <rPr>
            <b/>
            <sz val="10"/>
            <color indexed="81"/>
            <rFont val="Tahoma"/>
            <family val="2"/>
          </rPr>
          <t>For adjunct faculty, use the number of credit hours in column H.
Use the following rates in column G:
Instructor - $875/ch
Ass't - $975/ch
Assoc. - $1075/ch
Full Prof - $1175/ch
Amounts differ for summer school.</t>
        </r>
        <r>
          <rPr>
            <sz val="10"/>
            <color indexed="81"/>
            <rFont val="Tahoma"/>
            <family val="2"/>
          </rPr>
          <t xml:space="preserve">
</t>
        </r>
      </text>
    </comment>
    <comment ref="H5" authorId="0" shapeId="0" xr:uid="{00000000-0006-0000-0200-000008000000}">
      <text>
        <r>
          <rPr>
            <b/>
            <sz val="10"/>
            <color indexed="81"/>
            <rFont val="Tahoma"/>
            <family val="2"/>
          </rPr>
          <t xml:space="preserve">Bonus payment is lump sum, and one time, thus column H is 1.
For adjunct faculty, use the number of credit hours in column H.
</t>
        </r>
      </text>
    </comment>
    <comment ref="G6" authorId="0" shapeId="0" xr:uid="{00000000-0006-0000-0200-000009000000}">
      <text>
        <r>
          <rPr>
            <b/>
            <sz val="10"/>
            <color indexed="81"/>
            <rFont val="Tahoma"/>
            <family val="2"/>
          </rPr>
          <t>For adjunct faculty, use the number of credit hours in column H.
Use the following rates in column G:
Instructor - $875/ch
Ass't - $975/ch
Assoc. - $1075/ch
Full Prof - $1175/ch
Amounts differ for summer school.</t>
        </r>
        <r>
          <rPr>
            <sz val="10"/>
            <color indexed="81"/>
            <rFont val="Tahoma"/>
            <family val="2"/>
          </rPr>
          <t xml:space="preserve">
</t>
        </r>
      </text>
    </comment>
    <comment ref="H6" authorId="0" shapeId="0" xr:uid="{00000000-0006-0000-0200-00000A000000}">
      <text>
        <r>
          <rPr>
            <b/>
            <sz val="10"/>
            <color indexed="81"/>
            <rFont val="Tahoma"/>
            <family val="2"/>
          </rPr>
          <t xml:space="preserve">Bonus payment is lump sum, and one time, thus column H is 1.
For adjunct faculty, use the number of credit hours in column H.
</t>
        </r>
      </text>
    </comment>
    <comment ref="G7" authorId="0" shapeId="0" xr:uid="{00000000-0006-0000-0200-00000B000000}">
      <text>
        <r>
          <rPr>
            <b/>
            <sz val="10"/>
            <color indexed="81"/>
            <rFont val="Tahoma"/>
            <family val="2"/>
          </rPr>
          <t>For adjunct faculty, use the number of credit hours in column H.
Use the following rates in column G:
Instructor - $875/ch
Ass't - $975/ch
Assoc. - $1075/ch
Full Prof - $1175/ch
Amounts differ for summer school.</t>
        </r>
        <r>
          <rPr>
            <sz val="10"/>
            <color indexed="81"/>
            <rFont val="Tahoma"/>
            <family val="2"/>
          </rPr>
          <t xml:space="preserve">
</t>
        </r>
      </text>
    </comment>
    <comment ref="H7" authorId="0" shapeId="0" xr:uid="{00000000-0006-0000-0200-00000C000000}">
      <text>
        <r>
          <rPr>
            <b/>
            <sz val="10"/>
            <color indexed="81"/>
            <rFont val="Tahoma"/>
            <family val="2"/>
          </rPr>
          <t xml:space="preserve">Bonus payment is lump sum, and one time, thus column H is 1.
For adjunct faculty, use the number of credit hours in column H.
</t>
        </r>
      </text>
    </comment>
  </commentList>
</comments>
</file>

<file path=xl/sharedStrings.xml><?xml version="1.0" encoding="utf-8"?>
<sst xmlns="http://schemas.openxmlformats.org/spreadsheetml/2006/main" count="152" uniqueCount="131">
  <si>
    <t>Total</t>
  </si>
  <si>
    <t>%</t>
  </si>
  <si>
    <t>FICA</t>
  </si>
  <si>
    <t>Fringe</t>
  </si>
  <si>
    <t>Benefits</t>
  </si>
  <si>
    <t xml:space="preserve">Position </t>
  </si>
  <si>
    <t>Base</t>
  </si>
  <si>
    <t>Salary</t>
  </si>
  <si>
    <t>Health Cr</t>
  </si>
  <si>
    <t>Personal</t>
  </si>
  <si>
    <t>Services</t>
  </si>
  <si>
    <t>Distribution</t>
  </si>
  <si>
    <t>Health Ins</t>
  </si>
  <si>
    <t>Disability</t>
  </si>
  <si>
    <t>Def Comp</t>
  </si>
  <si>
    <t xml:space="preserve">% </t>
  </si>
  <si>
    <t>of Cash</t>
  </si>
  <si>
    <t>Retire</t>
  </si>
  <si>
    <t>Hire Date</t>
  </si>
  <si>
    <t xml:space="preserve">No payrolls expensed for FY </t>
  </si>
  <si>
    <t>Total Cost</t>
  </si>
  <si>
    <t>Based on Selection</t>
  </si>
  <si>
    <t>Hourly Rate or</t>
  </si>
  <si>
    <t>Bonus Amount</t>
  </si>
  <si>
    <t>Wages - Maximum of 1500 hours</t>
  </si>
  <si>
    <t>1 Hour for Bonus</t>
  </si>
  <si>
    <t xml:space="preserve">Salary </t>
  </si>
  <si>
    <t>% of Payrolls Expensed* (To be listed on the distribution column))</t>
  </si>
  <si>
    <t>Saving your file:</t>
  </si>
  <si>
    <t>Save your file to a unique identifier, as not to be confused with other files.</t>
  </si>
  <si>
    <t>(automatic)</t>
  </si>
  <si>
    <t>NOTE:</t>
  </si>
  <si>
    <t>See Note #2</t>
  </si>
  <si>
    <t>#2</t>
  </si>
  <si>
    <t>Enter 100% as 1.00</t>
  </si>
  <si>
    <t>Enter all % &lt; 100% as .XX</t>
  </si>
  <si>
    <t>Example:</t>
  </si>
  <si>
    <t>50% would be entered as .50</t>
  </si>
  <si>
    <t>75% would be entered as .75</t>
  </si>
  <si>
    <t>#1 Health</t>
  </si>
  <si>
    <t>25% would be entered as .25</t>
  </si>
  <si>
    <t>Name</t>
  </si>
  <si>
    <t xml:space="preserve">Each form operates in basically the same manner.  For example purposes, the processes </t>
  </si>
  <si>
    <t>for the FULL TIME SALARY CALCULATIONS TAB is outlined below:</t>
  </si>
  <si>
    <t>See Note #3</t>
  </si>
  <si>
    <t>#3</t>
  </si>
  <si>
    <t>This entry represents the account split. EX: If all salary will be from one (1) account, the entry would be 1.0</t>
  </si>
  <si>
    <t>Medical</t>
  </si>
  <si>
    <t>No. of payrolls remaining</t>
  </si>
  <si>
    <t>No. of payrolls expensed until 11/25</t>
  </si>
  <si>
    <t>61113</t>
  </si>
  <si>
    <t>Group Life</t>
  </si>
  <si>
    <r>
      <t>2</t>
    </r>
    <r>
      <rPr>
        <sz val="8"/>
        <rFont val="Arial"/>
        <family val="2"/>
      </rPr>
      <t xml:space="preserve"> = Employee plus One</t>
    </r>
  </si>
  <si>
    <r>
      <t>3</t>
    </r>
    <r>
      <rPr>
        <sz val="8"/>
        <rFont val="Arial"/>
        <family val="2"/>
      </rPr>
      <t xml:space="preserve"> = Family</t>
    </r>
  </si>
  <si>
    <t>Fund</t>
  </si>
  <si>
    <t>It is critical that the correct account (sub-object code) is used because the employee's classification determines the benefits schedule.</t>
  </si>
  <si>
    <r>
      <t>% of Payrolls Expensed* (</t>
    </r>
    <r>
      <rPr>
        <b/>
        <sz val="12"/>
        <color indexed="17"/>
        <rFont val="Arial"/>
        <family val="2"/>
      </rPr>
      <t>Enter</t>
    </r>
    <r>
      <rPr>
        <b/>
        <sz val="12"/>
        <rFont val="Arial"/>
        <family val="2"/>
      </rPr>
      <t xml:space="preserve"> in the distribution column)</t>
    </r>
  </si>
  <si>
    <t>To complete the salary calculator form, choose the tab at the bottom of this file that meets your criteria.  (Full time and Wages/Bonus).</t>
  </si>
  <si>
    <t>* Be sure to use the % number in the correct format (.XXXX) as shown in column F</t>
  </si>
  <si>
    <r>
      <t>Purpose:</t>
    </r>
    <r>
      <rPr>
        <b/>
        <sz val="12"/>
        <color indexed="8"/>
        <rFont val="Tahoma-Bold"/>
      </rPr>
      <t xml:space="preserve"> To assist staff in the calculation of salaries and benefits for new employees, wage</t>
    </r>
  </si>
  <si>
    <t>positions, salary increases, or bonuses.</t>
  </si>
  <si>
    <r>
      <t xml:space="preserve">1. </t>
    </r>
    <r>
      <rPr>
        <b/>
        <sz val="12"/>
        <color indexed="8"/>
        <rFont val="Tahoma-Bold"/>
      </rPr>
      <t xml:space="preserve">Column A </t>
    </r>
    <r>
      <rPr>
        <sz val="12"/>
        <color indexed="8"/>
        <rFont val="Tahoma"/>
        <family val="2"/>
      </rPr>
      <t>- Enter the last name of the person hired in the position. If the position is vacant, indicate vacant.</t>
    </r>
  </si>
  <si>
    <r>
      <t>Note</t>
    </r>
    <r>
      <rPr>
        <sz val="12"/>
        <color indexed="8"/>
        <rFont val="Tahoma"/>
        <family val="2"/>
      </rPr>
      <t>: The percentage of benefits changes with each position.  Benefits are cash benefits only and does not include the cost of sick leave, annual leave, or paid holidays.</t>
    </r>
  </si>
  <si>
    <t>Deferred Comp?</t>
  </si>
  <si>
    <t>Yes/No</t>
  </si>
  <si>
    <r>
      <rPr>
        <b/>
        <sz val="8"/>
        <rFont val="Arial"/>
        <family val="2"/>
      </rPr>
      <t>1</t>
    </r>
    <r>
      <rPr>
        <sz val="8"/>
        <rFont val="Arial"/>
        <family val="2"/>
      </rPr>
      <t xml:space="preserve"> = Single</t>
    </r>
  </si>
  <si>
    <r>
      <t>(</t>
    </r>
    <r>
      <rPr>
        <b/>
        <sz val="8"/>
        <color indexed="10"/>
        <rFont val="Arial"/>
        <family val="2"/>
      </rPr>
      <t>See Note #1</t>
    </r>
    <r>
      <rPr>
        <b/>
        <sz val="8"/>
        <rFont val="Arial"/>
        <family val="2"/>
      </rPr>
      <t xml:space="preserve"> At Bottom) Enter Health Status: 1, 2, 3, 4, 5, 6, 7)</t>
    </r>
  </si>
  <si>
    <t>REV: 07/01/11</t>
  </si>
  <si>
    <t>Salary Calculator Form Instructions</t>
  </si>
  <si>
    <r>
      <t xml:space="preserve">2. </t>
    </r>
    <r>
      <rPr>
        <b/>
        <sz val="12"/>
        <color indexed="8"/>
        <rFont val="Tahoma-Bold"/>
      </rPr>
      <t xml:space="preserve">Column B </t>
    </r>
    <r>
      <rPr>
        <sz val="12"/>
        <color indexed="8"/>
        <rFont val="Tahoma"/>
        <family val="2"/>
      </rPr>
      <t>- Enter the position number of the person.  If the estimate is being done for a new position indicate TBA (To Be Assigned).</t>
    </r>
  </si>
  <si>
    <r>
      <t xml:space="preserve">3. </t>
    </r>
    <r>
      <rPr>
        <b/>
        <sz val="12"/>
        <color indexed="8"/>
        <rFont val="Tahoma"/>
        <family val="2"/>
      </rPr>
      <t xml:space="preserve">Column C </t>
    </r>
    <r>
      <rPr>
        <sz val="12"/>
        <color indexed="8"/>
        <rFont val="Tahoma"/>
        <family val="2"/>
      </rPr>
      <t>(Medical Plan choice for Full Time Salary Only) - Enter 1, 2, 3, 4, 5, 6, or 7.  The cost of medical insurance dramatically affects the total cost of employment.  If preparing an estimate and the medical insurance needs are unknown, use a midrange estimate for the medical insurance needs.</t>
    </r>
  </si>
  <si>
    <r>
      <t xml:space="preserve">5. </t>
    </r>
    <r>
      <rPr>
        <b/>
        <sz val="12"/>
        <color indexed="8"/>
        <rFont val="Tahoma-Bold"/>
      </rPr>
      <t xml:space="preserve">Column I </t>
    </r>
    <r>
      <rPr>
        <sz val="12"/>
        <color indexed="8"/>
        <rFont val="Tahoma"/>
        <family val="2"/>
      </rPr>
      <t xml:space="preserve">- Enter "Yes" or "No" for particiapation in the Deferred Compensation Plan. </t>
    </r>
  </si>
  <si>
    <r>
      <t xml:space="preserve">5. </t>
    </r>
    <r>
      <rPr>
        <b/>
        <sz val="12"/>
        <color indexed="8"/>
        <rFont val="Tahoma-Bold"/>
      </rPr>
      <t xml:space="preserve">Column J </t>
    </r>
    <r>
      <rPr>
        <sz val="12"/>
        <color indexed="8"/>
        <rFont val="Tahoma"/>
        <family val="2"/>
      </rPr>
      <t>- Enter the base salary for the incumbent or an estimate if the form is being used for planning purposes.</t>
    </r>
  </si>
  <si>
    <r>
      <t>6.</t>
    </r>
    <r>
      <rPr>
        <b/>
        <sz val="12"/>
        <color indexed="10"/>
        <rFont val="Tahoma"/>
        <family val="2"/>
      </rPr>
      <t xml:space="preserve">  </t>
    </r>
    <r>
      <rPr>
        <b/>
        <sz val="12"/>
        <rFont val="Tahoma"/>
        <family val="2"/>
      </rPr>
      <t xml:space="preserve">Column K - </t>
    </r>
    <r>
      <rPr>
        <sz val="12"/>
        <rFont val="Tahoma"/>
        <family val="2"/>
      </rPr>
      <t>Enter the position distribution (split).</t>
    </r>
  </si>
  <si>
    <r>
      <t xml:space="preserve">7. </t>
    </r>
    <r>
      <rPr>
        <b/>
        <sz val="12"/>
        <color indexed="8"/>
        <rFont val="Tahoma-Bold"/>
      </rPr>
      <t xml:space="preserve">Column L </t>
    </r>
    <r>
      <rPr>
        <sz val="12"/>
        <color indexed="8"/>
        <rFont val="Tahoma"/>
        <family val="2"/>
      </rPr>
      <t>- Enter the number of pay periods the employee will be paid retrieved from the "Hire Dates Tab" in this workbook.</t>
    </r>
  </si>
  <si>
    <r>
      <t xml:space="preserve">8.  </t>
    </r>
    <r>
      <rPr>
        <b/>
        <sz val="12"/>
        <color indexed="8"/>
        <rFont val="Tahoma"/>
        <family val="2"/>
      </rPr>
      <t>Column M - Y</t>
    </r>
    <r>
      <rPr>
        <sz val="12"/>
        <color indexed="8"/>
        <rFont val="Tahoma"/>
        <family val="2"/>
      </rPr>
      <t xml:space="preserve">  salary and benefits will calculate automatically and total across and at the bottom in the appropriate category.</t>
    </r>
  </si>
  <si>
    <t>If using this account delete the formula in Column N.</t>
  </si>
  <si>
    <t>Use this account unless you are certain 61118 is being used.  Delete the formula in Column T.</t>
  </si>
  <si>
    <t>Colleague GLA</t>
  </si>
  <si>
    <t>Bank</t>
  </si>
  <si>
    <t>Function</t>
  </si>
  <si>
    <t>Department</t>
  </si>
  <si>
    <t>Object</t>
  </si>
  <si>
    <t>Enter one of these: 61101, 61103, 61104, 61109, 61111 or 61112</t>
  </si>
  <si>
    <t>61401</t>
  </si>
  <si>
    <t>61403</t>
  </si>
  <si>
    <t>61407</t>
  </si>
  <si>
    <t>61409</t>
  </si>
  <si>
    <t>61410</t>
  </si>
  <si>
    <t>61412</t>
  </si>
  <si>
    <t>61415</t>
  </si>
  <si>
    <t>61433</t>
  </si>
  <si>
    <t>This % comes from the Hire Dates Tab</t>
  </si>
  <si>
    <t>Use this percentage for Aug 16 faculty hires</t>
  </si>
  <si>
    <t>Norfolk State University</t>
  </si>
  <si>
    <r>
      <t xml:space="preserve">4. </t>
    </r>
    <r>
      <rPr>
        <b/>
        <sz val="12"/>
        <color indexed="8"/>
        <rFont val="Tahoma"/>
        <family val="2"/>
      </rPr>
      <t>Column D</t>
    </r>
    <r>
      <rPr>
        <sz val="12"/>
        <color indexed="8"/>
        <rFont val="Tahoma"/>
        <family val="2"/>
      </rPr>
      <t xml:space="preserve"> - </t>
    </r>
    <r>
      <rPr>
        <b/>
        <sz val="12"/>
        <color indexed="8"/>
        <rFont val="Tahoma"/>
        <family val="2"/>
      </rPr>
      <t>H</t>
    </r>
    <r>
      <rPr>
        <sz val="12"/>
        <color indexed="8"/>
        <rFont val="Tahoma"/>
        <family val="2"/>
      </rPr>
      <t xml:space="preserve"> - Enter the Colleague GLA string for the position.  (Column G, account must be:)</t>
    </r>
  </si>
  <si>
    <r>
      <t>• 6</t>
    </r>
    <r>
      <rPr>
        <sz val="12"/>
        <color indexed="8"/>
        <rFont val="Tahoma"/>
        <family val="2"/>
      </rPr>
      <t>1101 - Administrative Faculty</t>
    </r>
  </si>
  <si>
    <r>
      <t>• 6</t>
    </r>
    <r>
      <rPr>
        <sz val="12"/>
        <color indexed="8"/>
        <rFont val="Tahoma"/>
        <family val="2"/>
      </rPr>
      <t>1103 - Appointed Official</t>
    </r>
  </si>
  <si>
    <r>
      <t>• 6</t>
    </r>
    <r>
      <rPr>
        <sz val="12"/>
        <color indexed="8"/>
        <rFont val="Tahoma"/>
        <family val="2"/>
      </rPr>
      <t>1104 - Classified/Staff</t>
    </r>
  </si>
  <si>
    <r>
      <t>• 6</t>
    </r>
    <r>
      <rPr>
        <sz val="12"/>
        <color indexed="8"/>
        <rFont val="Tahoma"/>
        <family val="2"/>
      </rPr>
      <t>1109 - Teaching and Research Faculty</t>
    </r>
  </si>
  <si>
    <r>
      <t>• 6</t>
    </r>
    <r>
      <rPr>
        <sz val="12"/>
        <color indexed="8"/>
        <rFont val="Tahoma"/>
        <family val="2"/>
      </rPr>
      <t>1111 - Law Enforcement Officers</t>
    </r>
  </si>
  <si>
    <r>
      <t>• 6</t>
    </r>
    <r>
      <rPr>
        <sz val="12"/>
        <color indexed="8"/>
        <rFont val="Tahoma"/>
        <family val="2"/>
      </rPr>
      <t>1112 – Information Technology (IT) Professionals</t>
    </r>
  </si>
  <si>
    <t>See Note #1 Below</t>
  </si>
  <si>
    <t>Teach.Ins. &amp; Annuity</t>
  </si>
  <si>
    <t xml:space="preserve">Fringes </t>
  </si>
  <si>
    <t>As a %</t>
  </si>
  <si>
    <t>Total PS</t>
  </si>
  <si>
    <t>Salaries</t>
  </si>
  <si>
    <t>Fringes</t>
  </si>
  <si>
    <t>FY18</t>
  </si>
  <si>
    <t>Must be 61200, 61302, 61303, 61304, 61307, 61310, 61320 (or 61030 for Bonus)</t>
  </si>
  <si>
    <t>FY24</t>
  </si>
  <si>
    <t>COVA CARE</t>
  </si>
  <si>
    <t>fund</t>
  </si>
  <si>
    <t>bank</t>
  </si>
  <si>
    <t>function</t>
  </si>
  <si>
    <t>object</t>
  </si>
  <si>
    <t>department</t>
  </si>
  <si>
    <r>
      <rPr>
        <b/>
        <sz val="8"/>
        <rFont val="Arial"/>
        <family val="2"/>
      </rPr>
      <t xml:space="preserve">4 </t>
    </r>
    <r>
      <rPr>
        <sz val="8"/>
        <rFont val="Arial"/>
        <family val="2"/>
      </rPr>
      <t>= Waived</t>
    </r>
  </si>
  <si>
    <r>
      <rPr>
        <b/>
        <sz val="8"/>
        <rFont val="Arial"/>
        <family val="2"/>
      </rPr>
      <t xml:space="preserve">5 </t>
    </r>
    <r>
      <rPr>
        <sz val="8"/>
        <rFont val="Arial"/>
        <family val="2"/>
      </rPr>
      <t>= Single HDHP</t>
    </r>
  </si>
  <si>
    <r>
      <rPr>
        <b/>
        <sz val="8"/>
        <rFont val="Arial"/>
        <family val="2"/>
      </rPr>
      <t xml:space="preserve">6 </t>
    </r>
    <r>
      <rPr>
        <sz val="8"/>
        <rFont val="Arial"/>
        <family val="2"/>
      </rPr>
      <t>= Employee + One HDHP</t>
    </r>
  </si>
  <si>
    <r>
      <rPr>
        <b/>
        <sz val="8"/>
        <rFont val="Arial"/>
        <family val="2"/>
      </rPr>
      <t xml:space="preserve">7 </t>
    </r>
    <r>
      <rPr>
        <sz val="8"/>
        <rFont val="Arial"/>
        <family val="2"/>
      </rPr>
      <t>= Family HDHP</t>
    </r>
  </si>
  <si>
    <t xml:space="preserve"> </t>
  </si>
  <si>
    <t>Example</t>
  </si>
  <si>
    <t>00004</t>
  </si>
  <si>
    <t>1010</t>
  </si>
  <si>
    <t>10</t>
  </si>
  <si>
    <t>062</t>
  </si>
  <si>
    <t>50005</t>
  </si>
  <si>
    <t>61104</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</si>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</sst>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_(* #,##0.0000_);_(* \(#,##0.0000\);_(* &quot;-&quot;??_);_(@_)"/>
    <numFmt numFmtId="168" formatCode="_(* #,##0.0000_);_(* \(#,##0.0000\);_(* &quot;-&quot;????_);_(@_)"/>
    <numFmt numFmtId="169" formatCode="[$$-409]#,##0"/>
    <numFmt numFmtId="170" formatCode="0.0000"/>
  </numFmts>
  <fonts count="33">
    <font>
      <sz val="10"/>
      <name val="Arial"/>
    </font>
    <font>
      <sz val="10"/>
      <name val="Arial"/>
      <family val="2"/>
    </font>
    <font>
      <sz val="8"/>
      <name val="Arial"/>
      <family val="2"/>
    </font>
    <font>
      <b/>
      <sz val="8"/>
      <name val="Arial"/>
      <family val="2"/>
    </font>
    <font>
      <sz val="8"/>
      <color indexed="81"/>
      <name val="Tahoma"/>
      <family val="2"/>
    </font>
    <font>
      <sz val="10"/>
      <color indexed="81"/>
      <name val="Tahoma"/>
      <family val="2"/>
    </font>
    <font>
      <b/>
      <sz val="10"/>
      <color indexed="81"/>
      <name val="Tahoma"/>
      <family val="2"/>
    </font>
    <font>
      <sz val="12"/>
      <name val="Arial"/>
      <family val="2"/>
    </font>
    <font>
      <b/>
      <sz val="12"/>
      <name val="Arial"/>
      <family val="2"/>
    </font>
    <font>
      <b/>
      <sz val="12"/>
      <color indexed="10"/>
      <name val="Arial"/>
      <family val="2"/>
    </font>
    <font>
      <sz val="12"/>
      <color indexed="8"/>
      <name val="Tahoma"/>
      <family val="2"/>
    </font>
    <font>
      <b/>
      <sz val="12"/>
      <color indexed="8"/>
      <name val="Tahoma-Bold"/>
    </font>
    <font>
      <sz val="12"/>
      <color indexed="8"/>
      <name val="SymbolMT"/>
    </font>
    <font>
      <b/>
      <sz val="12"/>
      <color indexed="8"/>
      <name val="Tahoma"/>
      <family val="2"/>
    </font>
    <font>
      <b/>
      <u/>
      <sz val="8"/>
      <name val="Arial"/>
      <family val="2"/>
    </font>
    <font>
      <b/>
      <sz val="8"/>
      <color indexed="10"/>
      <name val="Arial"/>
      <family val="2"/>
    </font>
    <font>
      <b/>
      <u/>
      <sz val="12"/>
      <color indexed="8"/>
      <name val="Tahoma-Bold"/>
    </font>
    <font>
      <b/>
      <sz val="12"/>
      <name val="Tahoma"/>
      <family val="2"/>
    </font>
    <font>
      <b/>
      <sz val="12"/>
      <color indexed="9"/>
      <name val="Arial"/>
      <family val="2"/>
    </font>
    <font>
      <u/>
      <sz val="8"/>
      <color indexed="81"/>
      <name val="Tahoma"/>
      <family val="2"/>
    </font>
    <font>
      <b/>
      <sz val="12"/>
      <color indexed="10"/>
      <name val="Tahoma"/>
      <family val="2"/>
    </font>
    <font>
      <sz val="8"/>
      <name val="Arial"/>
      <family val="2"/>
    </font>
    <font>
      <sz val="12"/>
      <name val="Tahoma"/>
      <family val="2"/>
    </font>
    <font>
      <b/>
      <sz val="12"/>
      <color indexed="17"/>
      <name val="Arial"/>
      <family val="2"/>
    </font>
    <font>
      <b/>
      <sz val="12"/>
      <color indexed="18"/>
      <name val="Tahoma"/>
      <family val="2"/>
    </font>
    <font>
      <b/>
      <sz val="12"/>
      <color indexed="18"/>
      <name val="Arial"/>
      <family val="2"/>
    </font>
    <font>
      <sz val="12"/>
      <name val="Arial"/>
      <family val="2"/>
    </font>
    <font>
      <b/>
      <sz val="8"/>
      <color rgb="FFFF0000"/>
      <name val="Arial"/>
      <family val="2"/>
    </font>
    <font>
      <b/>
      <u/>
      <sz val="8"/>
      <color rgb="FFFF0000"/>
      <name val="Arial"/>
      <family val="2"/>
    </font>
    <font>
      <i/>
      <sz val="8"/>
      <name val="Arial"/>
      <family val="2"/>
    </font>
    <font>
      <b/>
      <i/>
      <sz val="8"/>
      <color rgb="FFFF0000"/>
      <name val="Arial"/>
      <family val="2"/>
    </font>
    <font>
      <b/>
      <i/>
      <sz val="8"/>
      <color indexed="10"/>
      <name val="Arial"/>
      <family val="2"/>
    </font>
    <font>
      <i/>
      <sz val="8"/>
      <color theme="1" tint="4.9989318521683403E-2"/>
      <name val="Arial"/>
      <family val="2"/>
    </font>
  </fonts>
  <fills count="7">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42"/>
        <bgColor indexed="6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49" fontId="2" fillId="0" borderId="0" xfId="0" applyNumberFormat="1" applyFont="1" applyAlignment="1">
      <alignment horizontal="center" wrapText="1"/>
    </xf>
    <xf numFmtId="0" fontId="2" fillId="0" borderId="0" xfId="0" applyFont="1" applyAlignment="1">
      <alignment horizontal="center" wrapText="1"/>
    </xf>
    <xf numFmtId="3" fontId="2" fillId="0" borderId="0" xfId="0" applyNumberFormat="1" applyFont="1" applyAlignment="1">
      <alignment horizontal="right"/>
    </xf>
    <xf numFmtId="10" fontId="2" fillId="0" borderId="0" xfId="3" applyNumberFormat="1" applyFont="1" applyBorder="1" applyAlignment="1">
      <alignment horizontal="center" wrapText="1"/>
    </xf>
    <xf numFmtId="0" fontId="3" fillId="0" borderId="0" xfId="0" applyFont="1" applyAlignment="1">
      <alignment horizontal="center" wrapText="1"/>
    </xf>
    <xf numFmtId="165" fontId="3" fillId="0" borderId="0" xfId="0" applyNumberFormat="1" applyFont="1" applyAlignment="1">
      <alignment horizontal="center"/>
    </xf>
    <xf numFmtId="166" fontId="3" fillId="0" borderId="0" xfId="2" applyNumberFormat="1" applyFont="1" applyBorder="1" applyAlignment="1">
      <alignment horizontal="left" indent="1"/>
    </xf>
    <xf numFmtId="3" fontId="3" fillId="0" borderId="0" xfId="0" applyNumberFormat="1" applyFont="1" applyAlignment="1">
      <alignment horizontal="center"/>
    </xf>
    <xf numFmtId="49" fontId="3" fillId="0" borderId="0" xfId="0" applyNumberFormat="1" applyFont="1" applyAlignment="1">
      <alignment horizontal="center"/>
    </xf>
    <xf numFmtId="0" fontId="3" fillId="0" borderId="0" xfId="0" applyFont="1" applyAlignment="1">
      <alignment horizontal="center"/>
    </xf>
    <xf numFmtId="49" fontId="3" fillId="0" borderId="0" xfId="0" quotePrefix="1" applyNumberFormat="1" applyFont="1" applyAlignment="1">
      <alignment horizontal="center"/>
    </xf>
    <xf numFmtId="166" fontId="3" fillId="0" borderId="0" xfId="2" applyNumberFormat="1" applyFont="1" applyBorder="1" applyAlignment="1">
      <alignment horizontal="center"/>
    </xf>
    <xf numFmtId="164" fontId="3" fillId="0" borderId="0" xfId="1" applyNumberFormat="1" applyFont="1" applyBorder="1" applyAlignment="1">
      <alignment horizontal="center"/>
    </xf>
    <xf numFmtId="167" fontId="3" fillId="0" borderId="0" xfId="1" applyNumberFormat="1" applyFont="1" applyBorder="1" applyAlignment="1">
      <alignment horizontal="center"/>
    </xf>
    <xf numFmtId="167" fontId="3" fillId="0" borderId="0" xfId="1" quotePrefix="1" applyNumberFormat="1" applyFont="1" applyBorder="1" applyAlignment="1">
      <alignment horizontal="center"/>
    </xf>
    <xf numFmtId="6" fontId="3" fillId="0" borderId="0" xfId="0" quotePrefix="1" applyNumberFormat="1" applyFont="1" applyAlignment="1">
      <alignment horizontal="center"/>
    </xf>
    <xf numFmtId="0" fontId="2" fillId="0" borderId="0" xfId="0" applyFont="1"/>
    <xf numFmtId="165" fontId="2" fillId="0" borderId="0" xfId="0" applyNumberFormat="1" applyFont="1" applyAlignment="1">
      <alignment horizontal="center"/>
    </xf>
    <xf numFmtId="49" fontId="2" fillId="0" borderId="0" xfId="0" applyNumberFormat="1" applyFont="1"/>
    <xf numFmtId="166" fontId="2" fillId="0" borderId="0" xfId="2" applyNumberFormat="1" applyFont="1" applyBorder="1" applyAlignment="1">
      <alignment horizontal="left" indent="1"/>
    </xf>
    <xf numFmtId="3" fontId="2" fillId="0" borderId="0" xfId="0" applyNumberFormat="1" applyFont="1"/>
    <xf numFmtId="0" fontId="2" fillId="0" borderId="1" xfId="0" applyFont="1" applyBorder="1" applyAlignment="1">
      <alignment horizontal="center" wrapText="1"/>
    </xf>
    <xf numFmtId="49" fontId="2" fillId="0" borderId="1" xfId="0" applyNumberFormat="1" applyFont="1" applyBorder="1" applyAlignment="1">
      <alignment horizontal="center" wrapText="1"/>
    </xf>
    <xf numFmtId="49" fontId="3" fillId="0" borderId="0" xfId="0" applyNumberFormat="1" applyFont="1" applyAlignment="1">
      <alignment horizontal="center" textRotation="90" wrapText="1"/>
    </xf>
    <xf numFmtId="49" fontId="3" fillId="0" borderId="0" xfId="0" applyNumberFormat="1" applyFont="1" applyAlignment="1">
      <alignment horizontal="center" wrapText="1"/>
    </xf>
    <xf numFmtId="166" fontId="3" fillId="0" borderId="0" xfId="2" applyNumberFormat="1" applyFont="1" applyBorder="1" applyAlignment="1">
      <alignment horizontal="center" wrapText="1"/>
    </xf>
    <xf numFmtId="0" fontId="7" fillId="0" borderId="0" xfId="0" applyFont="1" applyAlignment="1">
      <alignment horizontal="center" wrapText="1"/>
    </xf>
    <xf numFmtId="16" fontId="8" fillId="0" borderId="0" xfId="0" applyNumberFormat="1" applyFont="1" applyAlignment="1">
      <alignment horizontal="center" wrapText="1"/>
    </xf>
    <xf numFmtId="0" fontId="8" fillId="0" borderId="0" xfId="0" applyFont="1" applyAlignment="1">
      <alignment horizontal="center" wrapText="1"/>
    </xf>
    <xf numFmtId="10" fontId="8" fillId="0" borderId="0" xfId="3" quotePrefix="1" applyNumberFormat="1" applyFont="1" applyAlignment="1">
      <alignment horizontal="center" wrapText="1"/>
    </xf>
    <xf numFmtId="16" fontId="9" fillId="0" borderId="0" xfId="0" applyNumberFormat="1" applyFont="1" applyAlignment="1">
      <alignment horizontal="center" wrapText="1"/>
    </xf>
    <xf numFmtId="167" fontId="7" fillId="0" borderId="0" xfId="1" applyNumberFormat="1" applyFont="1" applyAlignment="1">
      <alignment horizontal="center"/>
    </xf>
    <xf numFmtId="16" fontId="7" fillId="0" borderId="0" xfId="0" applyNumberFormat="1" applyFont="1" applyAlignment="1">
      <alignment horizontal="left"/>
    </xf>
    <xf numFmtId="0" fontId="7" fillId="0" borderId="0" xfId="0" applyFont="1"/>
    <xf numFmtId="0" fontId="7" fillId="0" borderId="0" xfId="0" applyFont="1" applyAlignment="1">
      <alignment horizontal="center"/>
    </xf>
    <xf numFmtId="3" fontId="2" fillId="0" borderId="0" xfId="0" applyNumberFormat="1" applyFont="1" applyAlignment="1">
      <alignment horizontal="center"/>
    </xf>
    <xf numFmtId="0" fontId="2" fillId="0" borderId="0" xfId="0" applyFont="1" applyAlignment="1">
      <alignment horizontal="right"/>
    </xf>
    <xf numFmtId="169" fontId="2" fillId="0" borderId="0" xfId="0" applyNumberFormat="1" applyFont="1"/>
    <xf numFmtId="167" fontId="7" fillId="0" borderId="0" xfId="1" applyNumberFormat="1" applyFont="1" applyFill="1" applyAlignment="1">
      <alignment horizontal="center"/>
    </xf>
    <xf numFmtId="3" fontId="2" fillId="0" borderId="0" xfId="0" applyNumberFormat="1" applyFont="1" applyAlignment="1">
      <alignment horizontal="left"/>
    </xf>
    <xf numFmtId="167" fontId="18" fillId="2" borderId="0" xfId="1" applyNumberFormat="1" applyFont="1" applyFill="1" applyAlignment="1">
      <alignment horizontal="center"/>
    </xf>
    <xf numFmtId="168" fontId="7" fillId="0" borderId="0" xfId="1" quotePrefix="1" applyNumberFormat="1" applyFont="1" applyAlignment="1">
      <alignment horizontal="center"/>
    </xf>
    <xf numFmtId="0" fontId="3" fillId="0" borderId="2" xfId="0" applyFont="1" applyBorder="1" applyAlignment="1">
      <alignment horizontal="center"/>
    </xf>
    <xf numFmtId="49" fontId="3" fillId="0" borderId="2" xfId="0" applyNumberFormat="1" applyFont="1" applyBorder="1" applyAlignment="1">
      <alignment horizontal="center"/>
    </xf>
    <xf numFmtId="0" fontId="2" fillId="0" borderId="2" xfId="0" applyFont="1" applyBorder="1" applyAlignment="1">
      <alignment horizontal="center" wrapText="1"/>
    </xf>
    <xf numFmtId="166" fontId="3" fillId="0" borderId="2" xfId="2" applyNumberFormat="1" applyFont="1" applyBorder="1" applyAlignment="1">
      <alignment horizontal="center"/>
    </xf>
    <xf numFmtId="167" fontId="0" fillId="0" borderId="0" xfId="0" applyNumberFormat="1"/>
    <xf numFmtId="16" fontId="7" fillId="3" borderId="0" xfId="0" applyNumberFormat="1" applyFont="1" applyFill="1" applyAlignment="1">
      <alignment horizontal="left" wrapText="1"/>
    </xf>
    <xf numFmtId="16" fontId="7" fillId="3" borderId="0" xfId="0" applyNumberFormat="1" applyFont="1" applyFill="1" applyAlignment="1">
      <alignment horizontal="left"/>
    </xf>
    <xf numFmtId="16" fontId="7" fillId="4" borderId="0" xfId="0" applyNumberFormat="1" applyFont="1" applyFill="1" applyAlignment="1">
      <alignment horizontal="left"/>
    </xf>
    <xf numFmtId="0" fontId="9" fillId="0" borderId="0" xfId="0" applyFont="1" applyAlignment="1">
      <alignment wrapText="1"/>
    </xf>
    <xf numFmtId="43" fontId="0" fillId="0" borderId="0" xfId="0" applyNumberFormat="1"/>
    <xf numFmtId="170" fontId="3" fillId="0" borderId="0" xfId="0" applyNumberFormat="1" applyFont="1" applyAlignment="1">
      <alignment horizontal="center"/>
    </xf>
    <xf numFmtId="49" fontId="3" fillId="0" borderId="0" xfId="1" applyNumberFormat="1" applyFont="1" applyFill="1" applyBorder="1" applyAlignment="1">
      <alignment horizontal="center"/>
    </xf>
    <xf numFmtId="164" fontId="3" fillId="0" borderId="0" xfId="1" applyNumberFormat="1" applyFont="1" applyBorder="1" applyAlignment="1">
      <alignment horizontal="center" wrapText="1"/>
    </xf>
    <xf numFmtId="0" fontId="3" fillId="0" borderId="0" xfId="0" applyFont="1" applyAlignment="1">
      <alignment horizontal="right"/>
    </xf>
    <xf numFmtId="0" fontId="3" fillId="0" borderId="2" xfId="0" applyFont="1" applyBorder="1" applyAlignment="1">
      <alignment horizontal="center" wrapText="1"/>
    </xf>
    <xf numFmtId="37" fontId="2" fillId="0" borderId="0" xfId="0" applyNumberFormat="1" applyFont="1" applyAlignment="1">
      <alignment wrapText="1"/>
    </xf>
    <xf numFmtId="3" fontId="2" fillId="0" borderId="0" xfId="2" applyNumberFormat="1" applyFont="1" applyBorder="1" applyAlignment="1">
      <alignment horizontal="right" wrapText="1"/>
    </xf>
    <xf numFmtId="37" fontId="2" fillId="0" borderId="0" xfId="2" applyNumberFormat="1" applyFont="1" applyBorder="1" applyAlignment="1"/>
    <xf numFmtId="3" fontId="2" fillId="0" borderId="0" xfId="2" applyNumberFormat="1" applyFont="1" applyBorder="1" applyAlignment="1">
      <alignment wrapText="1"/>
    </xf>
    <xf numFmtId="3" fontId="2" fillId="0" borderId="0" xfId="0" applyNumberFormat="1" applyFont="1" applyAlignment="1">
      <alignment horizontal="right" wrapText="1"/>
    </xf>
    <xf numFmtId="3" fontId="2" fillId="0" borderId="1" xfId="2" applyNumberFormat="1" applyFont="1" applyBorder="1" applyAlignment="1">
      <alignment horizontal="right" wrapText="1"/>
    </xf>
    <xf numFmtId="3" fontId="2" fillId="0" borderId="1" xfId="2" applyNumberFormat="1" applyFont="1" applyBorder="1" applyAlignment="1">
      <alignment wrapText="1"/>
    </xf>
    <xf numFmtId="3" fontId="2" fillId="0" borderId="1" xfId="0" applyNumberFormat="1" applyFont="1" applyBorder="1" applyAlignment="1">
      <alignment horizontal="right" wrapText="1"/>
    </xf>
    <xf numFmtId="165" fontId="3" fillId="0" borderId="0" xfId="0" applyNumberFormat="1" applyFont="1" applyAlignment="1">
      <alignment horizontal="center" wrapText="1"/>
    </xf>
    <xf numFmtId="49" fontId="3" fillId="0" borderId="0" xfId="0" applyNumberFormat="1" applyFont="1"/>
    <xf numFmtId="0" fontId="24" fillId="0" borderId="4" xfId="0" applyFont="1" applyBorder="1" applyAlignment="1">
      <alignment horizontal="center" vertical="top"/>
    </xf>
    <xf numFmtId="0" fontId="25" fillId="0" borderId="0" xfId="0" applyFont="1" applyAlignment="1">
      <alignment vertical="top"/>
    </xf>
    <xf numFmtId="0" fontId="24" fillId="0" borderId="5" xfId="0" applyFont="1" applyBorder="1" applyAlignment="1">
      <alignment horizontal="center" vertical="top"/>
    </xf>
    <xf numFmtId="0" fontId="24" fillId="0" borderId="6" xfId="0" applyFont="1" applyBorder="1" applyAlignment="1">
      <alignment horizontal="center" vertical="top"/>
    </xf>
    <xf numFmtId="0" fontId="16" fillId="0" borderId="6" xfId="0" applyFont="1" applyBorder="1" applyAlignment="1">
      <alignment vertical="top"/>
    </xf>
    <xf numFmtId="0" fontId="26" fillId="0" borderId="0" xfId="0" applyFont="1" applyAlignment="1">
      <alignment vertical="top"/>
    </xf>
    <xf numFmtId="0" fontId="11" fillId="0" borderId="6" xfId="0" applyFont="1" applyBorder="1" applyAlignment="1">
      <alignment vertical="top"/>
    </xf>
    <xf numFmtId="0" fontId="11" fillId="0" borderId="6" xfId="0" applyFont="1" applyBorder="1" applyAlignment="1">
      <alignment vertical="top" wrapText="1" shrinkToFit="1"/>
    </xf>
    <xf numFmtId="0" fontId="10" fillId="0" borderId="6" xfId="0" applyFont="1" applyBorder="1" applyAlignment="1">
      <alignment vertical="top"/>
    </xf>
    <xf numFmtId="0" fontId="10" fillId="0" borderId="6" xfId="0" applyFont="1" applyBorder="1" applyAlignment="1">
      <alignment vertical="top" wrapText="1"/>
    </xf>
    <xf numFmtId="0" fontId="10" fillId="0" borderId="6" xfId="0" applyFont="1" applyBorder="1" applyAlignment="1">
      <alignment horizontal="left" vertical="top" wrapText="1"/>
    </xf>
    <xf numFmtId="0" fontId="26" fillId="0" borderId="0" xfId="0" applyFont="1" applyAlignment="1">
      <alignment vertical="top" wrapText="1"/>
    </xf>
    <xf numFmtId="0" fontId="12" fillId="0" borderId="6" xfId="0" applyFont="1" applyBorder="1" applyAlignment="1">
      <alignment vertical="top"/>
    </xf>
    <xf numFmtId="0" fontId="11" fillId="0" borderId="6" xfId="0" applyFont="1" applyBorder="1" applyAlignment="1">
      <alignment vertical="top" wrapText="1"/>
    </xf>
    <xf numFmtId="0" fontId="20" fillId="0" borderId="6" xfId="0" applyFont="1" applyBorder="1" applyAlignment="1">
      <alignment vertical="top"/>
    </xf>
    <xf numFmtId="0" fontId="22" fillId="0" borderId="6" xfId="0" applyFont="1" applyBorder="1" applyAlignment="1">
      <alignment vertical="top"/>
    </xf>
    <xf numFmtId="0" fontId="13" fillId="0" borderId="6" xfId="0" applyFont="1" applyBorder="1" applyAlignment="1">
      <alignment vertical="top" wrapText="1"/>
    </xf>
    <xf numFmtId="0" fontId="10" fillId="0" borderId="5" xfId="0" applyFont="1" applyBorder="1" applyAlignment="1">
      <alignment vertical="top"/>
    </xf>
    <xf numFmtId="0" fontId="10" fillId="0" borderId="0" xfId="0" applyFont="1" applyAlignment="1">
      <alignment vertical="top"/>
    </xf>
    <xf numFmtId="37" fontId="2" fillId="0" borderId="0" xfId="2" applyNumberFormat="1" applyFont="1" applyFill="1" applyBorder="1" applyAlignment="1"/>
    <xf numFmtId="0" fontId="2" fillId="0" borderId="0" xfId="0" applyFont="1" applyAlignment="1">
      <alignment horizontal="center"/>
    </xf>
    <xf numFmtId="49" fontId="2" fillId="0" borderId="0" xfId="0" quotePrefix="1" applyNumberFormat="1" applyFont="1" applyAlignment="1">
      <alignment horizontal="center"/>
    </xf>
    <xf numFmtId="49" fontId="2" fillId="0" borderId="0" xfId="0" applyNumberFormat="1" applyFont="1" applyAlignment="1">
      <alignment horizontal="center"/>
    </xf>
    <xf numFmtId="3" fontId="2" fillId="0" borderId="0" xfId="2" applyNumberFormat="1" applyFont="1" applyFill="1" applyBorder="1" applyAlignment="1">
      <alignment horizontal="right"/>
    </xf>
    <xf numFmtId="2" fontId="2" fillId="0" borderId="0" xfId="0" applyNumberFormat="1" applyFont="1" applyAlignment="1">
      <alignment horizontal="center"/>
    </xf>
    <xf numFmtId="170" fontId="2" fillId="0" borderId="0" xfId="0" applyNumberFormat="1" applyFont="1" applyAlignment="1">
      <alignment horizontal="center"/>
    </xf>
    <xf numFmtId="37" fontId="2" fillId="0" borderId="0" xfId="0" applyNumberFormat="1" applyFont="1"/>
    <xf numFmtId="10" fontId="2" fillId="0" borderId="0" xfId="3" applyNumberFormat="1" applyFont="1" applyFill="1" applyBorder="1" applyAlignment="1">
      <alignment horizontal="center"/>
    </xf>
    <xf numFmtId="3" fontId="2" fillId="0" borderId="0" xfId="2" applyNumberFormat="1" applyFont="1" applyBorder="1" applyAlignment="1">
      <alignment horizontal="right"/>
    </xf>
    <xf numFmtId="37" fontId="2" fillId="0" borderId="0" xfId="1" applyNumberFormat="1" applyFont="1" applyBorder="1" applyAlignment="1"/>
    <xf numFmtId="37" fontId="2" fillId="0" borderId="0" xfId="0" quotePrefix="1" applyNumberFormat="1" applyFont="1"/>
    <xf numFmtId="10" fontId="2" fillId="0" borderId="0" xfId="3" applyNumberFormat="1" applyFont="1" applyBorder="1" applyAlignment="1">
      <alignment horizontal="center"/>
    </xf>
    <xf numFmtId="0" fontId="2" fillId="0" borderId="3" xfId="0" applyFont="1" applyBorder="1" applyAlignment="1">
      <alignment horizontal="center"/>
    </xf>
    <xf numFmtId="49" fontId="3" fillId="0" borderId="3" xfId="0" applyNumberFormat="1" applyFont="1" applyBorder="1" applyAlignment="1">
      <alignment horizontal="center"/>
    </xf>
    <xf numFmtId="0" fontId="3" fillId="0" borderId="3" xfId="0" applyFont="1" applyBorder="1" applyAlignment="1">
      <alignment horizontal="center"/>
    </xf>
    <xf numFmtId="49" fontId="2" fillId="0" borderId="3" xfId="0" applyNumberFormat="1" applyFont="1" applyBorder="1" applyAlignment="1">
      <alignment horizontal="center"/>
    </xf>
    <xf numFmtId="166" fontId="2" fillId="0" borderId="3" xfId="2" applyNumberFormat="1" applyFont="1" applyBorder="1" applyAlignment="1">
      <alignment horizontal="right"/>
    </xf>
    <xf numFmtId="10" fontId="2" fillId="0" borderId="3" xfId="3" applyNumberFormat="1" applyFont="1" applyBorder="1" applyAlignment="1">
      <alignment horizontal="right"/>
    </xf>
    <xf numFmtId="10" fontId="2" fillId="0" borderId="3" xfId="3" applyNumberFormat="1" applyFont="1" applyBorder="1" applyAlignment="1">
      <alignment horizontal="center"/>
    </xf>
    <xf numFmtId="0" fontId="2" fillId="0" borderId="7" xfId="0" applyFont="1" applyBorder="1" applyAlignment="1">
      <alignment horizontal="center" wrapText="1"/>
    </xf>
    <xf numFmtId="49" fontId="14" fillId="0" borderId="0" xfId="0" applyNumberFormat="1" applyFont="1" applyAlignment="1">
      <alignment horizontal="center"/>
    </xf>
    <xf numFmtId="0" fontId="28" fillId="0" borderId="0" xfId="0" applyFont="1"/>
    <xf numFmtId="0" fontId="27" fillId="0" borderId="0" xfId="0" applyFont="1" applyAlignment="1">
      <alignment horizontal="right"/>
    </xf>
    <xf numFmtId="164" fontId="30" fillId="0" borderId="0" xfId="0" applyNumberFormat="1" applyFont="1" applyAlignment="1">
      <alignment horizontal="center"/>
    </xf>
    <xf numFmtId="0" fontId="30" fillId="0" borderId="0" xfId="0" applyFont="1" applyAlignment="1">
      <alignment horizontal="center"/>
    </xf>
    <xf numFmtId="0" fontId="31" fillId="0" borderId="0" xfId="0" applyFont="1" applyAlignment="1">
      <alignment horizontal="center"/>
    </xf>
    <xf numFmtId="49" fontId="32" fillId="0" borderId="0" xfId="0" applyNumberFormat="1" applyFont="1" applyAlignment="1">
      <alignment horizontal="center"/>
    </xf>
    <xf numFmtId="0" fontId="29" fillId="5" borderId="0" xfId="0" applyFont="1" applyFill="1" applyAlignment="1">
      <alignment wrapText="1"/>
    </xf>
    <xf numFmtId="37" fontId="2" fillId="6" borderId="0" xfId="2" applyNumberFormat="1" applyFont="1" applyFill="1" applyBorder="1" applyAlignment="1"/>
    <xf numFmtId="49" fontId="2" fillId="0" borderId="0" xfId="0" applyNumberFormat="1" applyFont="1"/>
    <xf numFmtId="49" fontId="3" fillId="0" borderId="0" xfId="0" applyNumberFormat="1" applyFont="1"/>
    <xf numFmtId="49" fontId="14" fillId="0" borderId="0" xfId="0" applyNumberFormat="1" applyFont="1" applyAlignment="1">
      <alignment horizontal="center"/>
    </xf>
    <xf numFmtId="49" fontId="3" fillId="0" borderId="0" xfId="0" applyNumberFormat="1"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323850</xdr:colOff>
      <xdr:row>1</xdr:row>
      <xdr:rowOff>9525</xdr:rowOff>
    </xdr:from>
    <xdr:to>
      <xdr:col>13</xdr:col>
      <xdr:colOff>323850</xdr:colOff>
      <xdr:row>1</xdr:row>
      <xdr:rowOff>704850</xdr:rowOff>
    </xdr:to>
    <xdr:sp macro="" textlink="">
      <xdr:nvSpPr>
        <xdr:cNvPr id="1474" name="Line 235">
          <a:extLst>
            <a:ext uri="{FF2B5EF4-FFF2-40B4-BE49-F238E27FC236}">
              <a16:creationId xmlns:a16="http://schemas.microsoft.com/office/drawing/2014/main" id="{00000000-0008-0000-0100-0000C2050000}"/>
            </a:ext>
          </a:extLst>
        </xdr:cNvPr>
        <xdr:cNvSpPr>
          <a:spLocks noChangeShapeType="1"/>
        </xdr:cNvSpPr>
      </xdr:nvSpPr>
      <xdr:spPr bwMode="auto">
        <a:xfrm>
          <a:off x="8296275" y="1009650"/>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295275</xdr:colOff>
      <xdr:row>1</xdr:row>
      <xdr:rowOff>0</xdr:rowOff>
    </xdr:from>
    <xdr:to>
      <xdr:col>19</xdr:col>
      <xdr:colOff>304800</xdr:colOff>
      <xdr:row>1</xdr:row>
      <xdr:rowOff>666750</xdr:rowOff>
    </xdr:to>
    <xdr:sp macro="" textlink="">
      <xdr:nvSpPr>
        <xdr:cNvPr id="1475" name="Line 236">
          <a:extLst>
            <a:ext uri="{FF2B5EF4-FFF2-40B4-BE49-F238E27FC236}">
              <a16:creationId xmlns:a16="http://schemas.microsoft.com/office/drawing/2014/main" id="{00000000-0008-0000-0100-0000C3050000}"/>
            </a:ext>
          </a:extLst>
        </xdr:cNvPr>
        <xdr:cNvSpPr>
          <a:spLocks noChangeShapeType="1"/>
        </xdr:cNvSpPr>
      </xdr:nvSpPr>
      <xdr:spPr bwMode="auto">
        <a:xfrm>
          <a:off x="12296775" y="1000125"/>
          <a:ext cx="9525" cy="666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51"/>
  <sheetViews>
    <sheetView topLeftCell="A25" zoomScaleNormal="100" workbookViewId="0"/>
  </sheetViews>
  <sheetFormatPr defaultColWidth="9.140625" defaultRowHeight="15"/>
  <cols>
    <col min="1" max="1" width="105.5703125" style="73" customWidth="1"/>
    <col min="2" max="16384" width="9.140625" style="73"/>
  </cols>
  <sheetData>
    <row r="1" spans="1:1" s="69" customFormat="1" ht="15.75">
      <c r="A1" s="68" t="s">
        <v>94</v>
      </c>
    </row>
    <row r="2" spans="1:1" s="69" customFormat="1" ht="16.5" thickBot="1">
      <c r="A2" s="70" t="s">
        <v>68</v>
      </c>
    </row>
    <row r="3" spans="1:1" s="69" customFormat="1" ht="15.75">
      <c r="A3" s="71"/>
    </row>
    <row r="4" spans="1:1" ht="18.75" customHeight="1">
      <c r="A4" s="72" t="s">
        <v>59</v>
      </c>
    </row>
    <row r="5" spans="1:1" ht="18.75" customHeight="1">
      <c r="A5" s="74" t="s">
        <v>60</v>
      </c>
    </row>
    <row r="6" spans="1:1" ht="15.75">
      <c r="A6" s="74"/>
    </row>
    <row r="7" spans="1:1" ht="31.5">
      <c r="A7" s="75" t="s">
        <v>57</v>
      </c>
    </row>
    <row r="8" spans="1:1" ht="15.75">
      <c r="A8" s="74"/>
    </row>
    <row r="9" spans="1:1" ht="18.75" customHeight="1">
      <c r="A9" s="74" t="s">
        <v>42</v>
      </c>
    </row>
    <row r="10" spans="1:1" ht="18.75" customHeight="1">
      <c r="A10" s="74" t="s">
        <v>43</v>
      </c>
    </row>
    <row r="11" spans="1:1" ht="18.75" customHeight="1">
      <c r="A11" s="76"/>
    </row>
    <row r="12" spans="1:1" ht="30.75">
      <c r="A12" s="77" t="s">
        <v>61</v>
      </c>
    </row>
    <row r="13" spans="1:1">
      <c r="A13" s="77"/>
    </row>
    <row r="14" spans="1:1" ht="31.5" customHeight="1">
      <c r="A14" s="77" t="s">
        <v>69</v>
      </c>
    </row>
    <row r="15" spans="1:1" ht="15" customHeight="1">
      <c r="A15" s="77"/>
    </row>
    <row r="16" spans="1:1" s="79" customFormat="1" ht="53.25" customHeight="1">
      <c r="A16" s="78" t="s">
        <v>70</v>
      </c>
    </row>
    <row r="17" spans="1:1" s="79" customFormat="1" ht="15" customHeight="1">
      <c r="A17" s="77"/>
    </row>
    <row r="18" spans="1:1" ht="18.75" customHeight="1">
      <c r="A18" s="76" t="s">
        <v>95</v>
      </c>
    </row>
    <row r="19" spans="1:1" ht="18.75" customHeight="1">
      <c r="A19" s="80" t="s">
        <v>96</v>
      </c>
    </row>
    <row r="20" spans="1:1" ht="18.75" customHeight="1">
      <c r="A20" s="80" t="s">
        <v>97</v>
      </c>
    </row>
    <row r="21" spans="1:1" ht="18.75" customHeight="1">
      <c r="A21" s="80" t="s">
        <v>98</v>
      </c>
    </row>
    <row r="22" spans="1:1" ht="18.75" customHeight="1">
      <c r="A22" s="80" t="s">
        <v>99</v>
      </c>
    </row>
    <row r="23" spans="1:1" ht="18.75" customHeight="1">
      <c r="A23" s="80" t="s">
        <v>100</v>
      </c>
    </row>
    <row r="24" spans="1:1" ht="18.75" customHeight="1">
      <c r="A24" s="80" t="s">
        <v>101</v>
      </c>
    </row>
    <row r="25" spans="1:1" ht="34.5" customHeight="1">
      <c r="A25" s="81" t="s">
        <v>55</v>
      </c>
    </row>
    <row r="26" spans="1:1" ht="15" customHeight="1">
      <c r="A26" s="81"/>
    </row>
    <row r="27" spans="1:1" ht="15" customHeight="1">
      <c r="A27" s="78" t="s">
        <v>71</v>
      </c>
    </row>
    <row r="28" spans="1:1" ht="15" customHeight="1">
      <c r="A28" s="81"/>
    </row>
    <row r="29" spans="1:1" ht="35.25" customHeight="1">
      <c r="A29" s="78" t="s">
        <v>72</v>
      </c>
    </row>
    <row r="30" spans="1:1" ht="15" customHeight="1">
      <c r="A30" s="82"/>
    </row>
    <row r="31" spans="1:1" ht="18.75" customHeight="1">
      <c r="A31" s="83" t="s">
        <v>73</v>
      </c>
    </row>
    <row r="32" spans="1:1" ht="15" customHeight="1">
      <c r="A32" s="83"/>
    </row>
    <row r="33" spans="1:1" ht="30.75" customHeight="1">
      <c r="A33" s="77" t="s">
        <v>74</v>
      </c>
    </row>
    <row r="34" spans="1:1" ht="15" customHeight="1">
      <c r="A34" s="76"/>
    </row>
    <row r="35" spans="1:1" ht="44.25" customHeight="1">
      <c r="A35" s="77" t="s">
        <v>75</v>
      </c>
    </row>
    <row r="36" spans="1:1" ht="15" customHeight="1">
      <c r="A36" s="77"/>
    </row>
    <row r="37" spans="1:1" ht="33" customHeight="1">
      <c r="A37" s="84" t="s">
        <v>62</v>
      </c>
    </row>
    <row r="38" spans="1:1" ht="15" customHeight="1">
      <c r="A38" s="74"/>
    </row>
    <row r="39" spans="1:1" ht="18.75" customHeight="1">
      <c r="A39" s="74" t="s">
        <v>28</v>
      </c>
    </row>
    <row r="40" spans="1:1" ht="18.75" customHeight="1">
      <c r="A40" s="76" t="s">
        <v>29</v>
      </c>
    </row>
    <row r="41" spans="1:1" ht="18.75" customHeight="1" thickBot="1">
      <c r="A41" s="85"/>
    </row>
    <row r="42" spans="1:1" ht="18.75" customHeight="1">
      <c r="A42" s="86"/>
    </row>
    <row r="43" spans="1:1" ht="18.75" customHeight="1">
      <c r="A43" s="86"/>
    </row>
    <row r="44" spans="1:1" ht="18.75" customHeight="1"/>
    <row r="45" spans="1:1" ht="18.75" customHeight="1"/>
    <row r="46" spans="1:1" ht="18.75" customHeight="1">
      <c r="A46" s="86"/>
    </row>
    <row r="47" spans="1:1" ht="18.75" customHeight="1"/>
    <row r="48" spans="1: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sheetData>
  <phoneticPr fontId="0" type="noConversion"/>
  <pageMargins left="0.5" right="0.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75"/>
  <sheetViews>
    <sheetView tabSelected="1" zoomScale="110" zoomScaleNormal="110" workbookViewId="0">
      <pane ySplit="4" topLeftCell="A5" activePane="bottomLeft" state="frozen"/>
      <selection pane="bottomLeft" activeCell="T6" sqref="T6"/>
    </sheetView>
  </sheetViews>
  <sheetFormatPr defaultColWidth="9.140625" defaultRowHeight="11.25"/>
  <cols>
    <col min="1" max="1" width="16" style="17" customWidth="1"/>
    <col min="2" max="2" width="8.7109375" style="19" customWidth="1"/>
    <col min="3" max="3" width="11.42578125" style="17" customWidth="1"/>
    <col min="4" max="6" width="8.42578125" style="18" customWidth="1"/>
    <col min="7" max="7" width="10.42578125" style="19" customWidth="1"/>
    <col min="8" max="8" width="10.5703125" style="18" customWidth="1"/>
    <col min="9" max="9" width="8.42578125" style="18" customWidth="1"/>
    <col min="10" max="10" width="9.5703125" style="20" customWidth="1"/>
    <col min="11" max="12" width="10.140625" style="17" bestFit="1" customWidth="1"/>
    <col min="13" max="13" width="10.42578125" style="21" customWidth="1"/>
    <col min="14" max="14" width="15.28515625" style="17" customWidth="1"/>
    <col min="15" max="16" width="10.42578125" style="17" customWidth="1"/>
    <col min="17" max="17" width="14.85546875" style="17" customWidth="1"/>
    <col min="18" max="18" width="8.5703125" style="17" customWidth="1"/>
    <col min="19" max="19" width="8.42578125" style="17" customWidth="1"/>
    <col min="20" max="20" width="9" style="17" customWidth="1"/>
    <col min="21" max="21" width="8.5703125" style="17" customWidth="1"/>
    <col min="22" max="22" width="9.140625" style="17"/>
    <col min="23" max="23" width="8.7109375" style="17" bestFit="1" customWidth="1"/>
    <col min="24" max="24" width="9.140625" style="17" customWidth="1"/>
    <col min="25" max="25" width="7.28515625" style="17" bestFit="1" customWidth="1"/>
    <col min="26" max="16384" width="9.140625" style="17"/>
  </cols>
  <sheetData>
    <row r="1" spans="1:25" ht="67.5">
      <c r="N1" s="115" t="s">
        <v>77</v>
      </c>
      <c r="P1" s="10"/>
      <c r="T1" s="115" t="s">
        <v>76</v>
      </c>
    </row>
    <row r="2" spans="1:25" s="9" customFormat="1" ht="68.25" customHeight="1">
      <c r="A2" s="5"/>
      <c r="C2" s="5" t="s">
        <v>66</v>
      </c>
      <c r="D2" s="6"/>
      <c r="E2" s="6"/>
      <c r="F2" s="6"/>
      <c r="H2" s="25" t="s">
        <v>83</v>
      </c>
      <c r="I2" s="66"/>
      <c r="K2" s="24" t="s">
        <v>11</v>
      </c>
      <c r="L2" s="24" t="s">
        <v>18</v>
      </c>
      <c r="M2" s="8" t="s">
        <v>26</v>
      </c>
      <c r="N2" s="25" t="s">
        <v>84</v>
      </c>
      <c r="O2" s="9" t="s">
        <v>85</v>
      </c>
      <c r="P2" s="9" t="s">
        <v>86</v>
      </c>
      <c r="Q2" s="9" t="s">
        <v>87</v>
      </c>
      <c r="R2" s="9" t="s">
        <v>88</v>
      </c>
      <c r="S2" s="54" t="s">
        <v>89</v>
      </c>
      <c r="T2" s="25" t="s">
        <v>90</v>
      </c>
      <c r="U2" s="9" t="s">
        <v>91</v>
      </c>
      <c r="V2" s="9" t="s">
        <v>0</v>
      </c>
      <c r="W2" s="10" t="s">
        <v>0</v>
      </c>
      <c r="X2" s="11" t="s">
        <v>104</v>
      </c>
      <c r="Y2" s="9" t="s">
        <v>108</v>
      </c>
    </row>
    <row r="3" spans="1:25" s="10" customFormat="1" ht="22.5">
      <c r="B3" s="9"/>
      <c r="D3" s="120" t="s">
        <v>78</v>
      </c>
      <c r="E3" s="120"/>
      <c r="F3" s="120"/>
      <c r="G3" s="120"/>
      <c r="H3" s="120"/>
      <c r="I3" s="66" t="s">
        <v>63</v>
      </c>
      <c r="J3" s="12" t="s">
        <v>6</v>
      </c>
      <c r="K3" s="10" t="s">
        <v>1</v>
      </c>
      <c r="L3" s="10" t="s">
        <v>1</v>
      </c>
      <c r="M3" s="8" t="s">
        <v>11</v>
      </c>
      <c r="N3" s="55" t="s">
        <v>17</v>
      </c>
      <c r="O3" s="10" t="s">
        <v>2</v>
      </c>
      <c r="P3" s="10" t="s">
        <v>51</v>
      </c>
      <c r="Q3" s="10" t="s">
        <v>12</v>
      </c>
      <c r="R3" s="10" t="s">
        <v>8</v>
      </c>
      <c r="S3" s="13" t="s">
        <v>13</v>
      </c>
      <c r="T3" s="55" t="s">
        <v>103</v>
      </c>
      <c r="U3" s="10" t="s">
        <v>14</v>
      </c>
      <c r="V3" s="10" t="s">
        <v>3</v>
      </c>
      <c r="W3" s="10" t="s">
        <v>9</v>
      </c>
      <c r="X3" s="10" t="s">
        <v>105</v>
      </c>
      <c r="Y3" s="10" t="s">
        <v>105</v>
      </c>
    </row>
    <row r="4" spans="1:25" s="10" customFormat="1">
      <c r="A4" s="10" t="s">
        <v>41</v>
      </c>
      <c r="B4" s="9" t="s">
        <v>5</v>
      </c>
      <c r="C4" s="10" t="s">
        <v>47</v>
      </c>
      <c r="D4" s="114" t="s">
        <v>113</v>
      </c>
      <c r="E4" s="114" t="s">
        <v>114</v>
      </c>
      <c r="F4" s="114" t="s">
        <v>115</v>
      </c>
      <c r="G4" s="114" t="s">
        <v>117</v>
      </c>
      <c r="H4" s="114" t="s">
        <v>116</v>
      </c>
      <c r="I4" s="9" t="s">
        <v>64</v>
      </c>
      <c r="J4" s="12" t="s">
        <v>7</v>
      </c>
      <c r="K4" s="113" t="s">
        <v>32</v>
      </c>
      <c r="L4" s="113" t="s">
        <v>44</v>
      </c>
      <c r="M4" s="36" t="s">
        <v>30</v>
      </c>
      <c r="N4" s="112" t="s">
        <v>21</v>
      </c>
      <c r="O4" s="10">
        <v>7.6499999999999999E-2</v>
      </c>
      <c r="P4" s="53">
        <v>1.34E-2</v>
      </c>
      <c r="Q4" s="111" t="s">
        <v>102</v>
      </c>
      <c r="R4" s="14">
        <v>1.12E-2</v>
      </c>
      <c r="S4" s="15">
        <v>6.1000000000000004E-3</v>
      </c>
      <c r="T4" s="15">
        <v>0.104</v>
      </c>
      <c r="U4" s="16">
        <v>480</v>
      </c>
      <c r="V4" s="10" t="s">
        <v>4</v>
      </c>
      <c r="W4" s="10" t="s">
        <v>10</v>
      </c>
      <c r="X4" s="10" t="s">
        <v>106</v>
      </c>
      <c r="Y4" s="10" t="s">
        <v>107</v>
      </c>
    </row>
    <row r="5" spans="1:25" s="88" customFormat="1">
      <c r="A5" s="88" t="s">
        <v>123</v>
      </c>
      <c r="B5" s="89" t="s">
        <v>124</v>
      </c>
      <c r="C5" s="88">
        <v>3</v>
      </c>
      <c r="D5" s="90" t="s">
        <v>125</v>
      </c>
      <c r="E5" s="90" t="s">
        <v>126</v>
      </c>
      <c r="F5" s="90" t="s">
        <v>127</v>
      </c>
      <c r="G5" s="90" t="s">
        <v>128</v>
      </c>
      <c r="H5" s="90" t="s">
        <v>129</v>
      </c>
      <c r="I5" s="90" t="s">
        <v>130</v>
      </c>
      <c r="J5" s="91">
        <v>55000</v>
      </c>
      <c r="K5" s="92">
        <v>1</v>
      </c>
      <c r="L5" s="93">
        <v>0.66669999999999996</v>
      </c>
      <c r="M5" s="116">
        <f>J5*K5*L5</f>
        <v>36668.5</v>
      </c>
      <c r="N5" s="94">
        <f t="shared" ref="N5" si="0">IF(H5="61111",M5*0.246, M5*0.1446)</f>
        <v>5302.2651000000005</v>
      </c>
      <c r="O5" s="94">
        <f>ROUND(IF(J5&gt;161199,(9933*K5)+M5*0.0145,M5*0.0765),0)</f>
        <v>2805</v>
      </c>
      <c r="P5" s="94">
        <f t="shared" ref="P5" si="1">ROUND(M5*$P$4,0)</f>
        <v>491</v>
      </c>
      <c r="Q5" s="94">
        <f t="shared" ref="Q5" si="2">ROUND(IF(C5=1,$D$23*K5*L5,IF(C5=2,$D$24*K5*L5,IF(C5=3,$D$25*K5*L5,IF(C5=4,0,IF(C5=5,$D25*K5*L5,IF(C5=6,$D$28*K5*L5,IF(C5=7,$D$29*K5*L5,"Incorrect Code"))))))),0)</f>
        <v>15481</v>
      </c>
      <c r="R5" s="94">
        <f t="shared" ref="R5" si="3">M5*$R$4</f>
        <v>410.68720000000002</v>
      </c>
      <c r="S5" s="97">
        <f t="shared" ref="S5" si="4">$S$4*M5</f>
        <v>223.67785000000001</v>
      </c>
      <c r="T5" s="94">
        <v>0</v>
      </c>
      <c r="U5" s="98">
        <f t="shared" ref="U5" si="5">IF(I5="Yes",$U$4*K5*L5,0)</f>
        <v>320.01599999999996</v>
      </c>
      <c r="V5" s="94">
        <f t="shared" ref="V5" si="6">SUM(N5:U5)</f>
        <v>25033.64615</v>
      </c>
      <c r="W5" s="94">
        <f t="shared" ref="W5" si="7">V5+M5</f>
        <v>61702.14615</v>
      </c>
      <c r="X5" s="95">
        <f t="shared" ref="X5" si="8">V5/W5</f>
        <v>0.40571759188314716</v>
      </c>
      <c r="Y5" s="95">
        <f t="shared" ref="Y5" si="9">V5/M5</f>
        <v>0.68270166900745877</v>
      </c>
    </row>
    <row r="6" spans="1:25" s="88" customFormat="1">
      <c r="B6" s="89"/>
      <c r="D6" s="90"/>
      <c r="E6" s="90"/>
      <c r="F6" s="90"/>
      <c r="G6" s="90" t="s">
        <v>122</v>
      </c>
      <c r="H6" s="90"/>
      <c r="I6" s="90"/>
      <c r="J6" s="91"/>
      <c r="K6" s="92">
        <v>1</v>
      </c>
      <c r="L6" s="93">
        <v>1</v>
      </c>
      <c r="M6" s="87">
        <f>J6*K6*L6</f>
        <v>0</v>
      </c>
      <c r="N6" s="94">
        <f t="shared" ref="N6:N16" si="10">IF(H6="61111",M6*0.246, M6*0.1446)</f>
        <v>0</v>
      </c>
      <c r="O6" s="94">
        <f t="shared" ref="O6:O16" si="11">ROUND(IF(J6&gt;146999,(9114*K6)+M6*0.0145,M6*0.0765),0)</f>
        <v>0</v>
      </c>
      <c r="P6" s="94">
        <f t="shared" ref="P6:P16" si="12">ROUND(M6*$P$4,0)</f>
        <v>0</v>
      </c>
      <c r="Q6" s="94" t="e">
        <f t="shared" ref="Q6:Q16" si="13">ROUND(IF(C6=1,$D$23*K6*L6,IF(C6=2,$D$24*K6*L6,IF(C6=3,$D$25*K6*L6,IF(C6=4,0,IF(C6=5,$D26*K6*L6,IF(C6=6,$D$28*K6*L6,IF(C6=7,$D$29*K6*L6,"Incorrect Code"))))))),0)</f>
        <v>#VALUE!</v>
      </c>
      <c r="R6" s="94">
        <f t="shared" ref="R6:R16" si="14">M6*$R$4</f>
        <v>0</v>
      </c>
      <c r="S6" s="97">
        <f t="shared" ref="S6:S16" si="15">$S$4*M6</f>
        <v>0</v>
      </c>
      <c r="T6" s="94">
        <f t="shared" ref="T6" si="16">M6*$T$4</f>
        <v>0</v>
      </c>
      <c r="U6" s="98">
        <f t="shared" ref="U6:U16" si="17">IF(I6="Yes",$U$4*K6*L6,0)</f>
        <v>0</v>
      </c>
      <c r="V6" s="94" t="e">
        <f t="shared" ref="V6:V9" si="18">SUM(N6:U6)</f>
        <v>#VALUE!</v>
      </c>
      <c r="W6" s="94" t="e">
        <f t="shared" ref="W6:W9" si="19">V6+M6</f>
        <v>#VALUE!</v>
      </c>
      <c r="X6" s="95" t="e">
        <f t="shared" ref="X6:X9" si="20">V6/W6</f>
        <v>#VALUE!</v>
      </c>
      <c r="Y6" s="95" t="e">
        <f t="shared" ref="Y6:Y18" si="21">V6/M6</f>
        <v>#VALUE!</v>
      </c>
    </row>
    <row r="7" spans="1:25" s="88" customFormat="1">
      <c r="B7" s="89"/>
      <c r="D7" s="90"/>
      <c r="E7" s="90"/>
      <c r="F7" s="90"/>
      <c r="G7" s="90"/>
      <c r="H7" s="90"/>
      <c r="I7" s="90"/>
      <c r="J7" s="91"/>
      <c r="K7" s="92">
        <v>1</v>
      </c>
      <c r="L7" s="93">
        <v>1</v>
      </c>
      <c r="M7" s="87">
        <f t="shared" ref="M7:M9" si="22">J7*K7*L7</f>
        <v>0</v>
      </c>
      <c r="N7" s="94">
        <f t="shared" si="10"/>
        <v>0</v>
      </c>
      <c r="O7" s="94">
        <f t="shared" si="11"/>
        <v>0</v>
      </c>
      <c r="P7" s="94">
        <f t="shared" si="12"/>
        <v>0</v>
      </c>
      <c r="Q7" s="94" t="e">
        <f t="shared" si="13"/>
        <v>#VALUE!</v>
      </c>
      <c r="R7" s="94">
        <f t="shared" si="14"/>
        <v>0</v>
      </c>
      <c r="S7" s="97">
        <f t="shared" si="15"/>
        <v>0</v>
      </c>
      <c r="T7" s="94">
        <v>0</v>
      </c>
      <c r="U7" s="98">
        <f t="shared" si="17"/>
        <v>0</v>
      </c>
      <c r="V7" s="94" t="e">
        <f t="shared" si="18"/>
        <v>#VALUE!</v>
      </c>
      <c r="W7" s="94" t="e">
        <f t="shared" si="19"/>
        <v>#VALUE!</v>
      </c>
      <c r="X7" s="95" t="e">
        <f t="shared" si="20"/>
        <v>#VALUE!</v>
      </c>
      <c r="Y7" s="95" t="e">
        <f t="shared" si="21"/>
        <v>#VALUE!</v>
      </c>
    </row>
    <row r="8" spans="1:25" s="88" customFormat="1">
      <c r="B8" s="89"/>
      <c r="D8" s="90"/>
      <c r="E8" s="90"/>
      <c r="F8" s="90"/>
      <c r="G8" s="90"/>
      <c r="H8" s="90"/>
      <c r="I8" s="90"/>
      <c r="J8" s="91"/>
      <c r="K8" s="92">
        <v>1</v>
      </c>
      <c r="L8" s="93">
        <v>1</v>
      </c>
      <c r="M8" s="87">
        <f t="shared" si="22"/>
        <v>0</v>
      </c>
      <c r="N8" s="94">
        <f t="shared" si="10"/>
        <v>0</v>
      </c>
      <c r="O8" s="94">
        <f t="shared" si="11"/>
        <v>0</v>
      </c>
      <c r="P8" s="94">
        <f t="shared" si="12"/>
        <v>0</v>
      </c>
      <c r="Q8" s="94" t="e">
        <f t="shared" si="13"/>
        <v>#VALUE!</v>
      </c>
      <c r="R8" s="94">
        <f t="shared" si="14"/>
        <v>0</v>
      </c>
      <c r="S8" s="97">
        <f t="shared" si="15"/>
        <v>0</v>
      </c>
      <c r="T8" s="94">
        <v>0</v>
      </c>
      <c r="U8" s="98">
        <f t="shared" si="17"/>
        <v>0</v>
      </c>
      <c r="V8" s="94" t="e">
        <f t="shared" si="18"/>
        <v>#VALUE!</v>
      </c>
      <c r="W8" s="94" t="e">
        <f t="shared" si="19"/>
        <v>#VALUE!</v>
      </c>
      <c r="X8" s="95" t="e">
        <f t="shared" si="20"/>
        <v>#VALUE!</v>
      </c>
      <c r="Y8" s="95" t="e">
        <f t="shared" si="21"/>
        <v>#VALUE!</v>
      </c>
    </row>
    <row r="9" spans="1:25" s="88" customFormat="1">
      <c r="B9" s="89"/>
      <c r="D9" s="90"/>
      <c r="E9" s="90"/>
      <c r="F9" s="90"/>
      <c r="G9" s="90"/>
      <c r="H9" s="90"/>
      <c r="I9" s="90"/>
      <c r="J9" s="91"/>
      <c r="K9" s="92">
        <v>1</v>
      </c>
      <c r="L9" s="93">
        <v>1</v>
      </c>
      <c r="M9" s="87">
        <f t="shared" si="22"/>
        <v>0</v>
      </c>
      <c r="N9" s="94">
        <f t="shared" si="10"/>
        <v>0</v>
      </c>
      <c r="O9" s="94">
        <f t="shared" si="11"/>
        <v>0</v>
      </c>
      <c r="P9" s="94">
        <f t="shared" si="12"/>
        <v>0</v>
      </c>
      <c r="Q9" s="94" t="e">
        <f t="shared" si="13"/>
        <v>#VALUE!</v>
      </c>
      <c r="R9" s="94">
        <f t="shared" si="14"/>
        <v>0</v>
      </c>
      <c r="S9" s="97">
        <f t="shared" si="15"/>
        <v>0</v>
      </c>
      <c r="T9" s="94">
        <f t="shared" ref="T9:T16" si="23">M9*$T$4</f>
        <v>0</v>
      </c>
      <c r="U9" s="98">
        <f t="shared" si="17"/>
        <v>0</v>
      </c>
      <c r="V9" s="94" t="e">
        <f t="shared" si="18"/>
        <v>#VALUE!</v>
      </c>
      <c r="W9" s="94" t="e">
        <f t="shared" si="19"/>
        <v>#VALUE!</v>
      </c>
      <c r="X9" s="95" t="e">
        <f t="shared" si="20"/>
        <v>#VALUE!</v>
      </c>
      <c r="Y9" s="95" t="e">
        <f t="shared" si="21"/>
        <v>#VALUE!</v>
      </c>
    </row>
    <row r="10" spans="1:25" s="88" customFormat="1">
      <c r="B10" s="89"/>
      <c r="D10" s="90"/>
      <c r="E10" s="90"/>
      <c r="F10" s="90"/>
      <c r="G10" s="90"/>
      <c r="H10" s="90"/>
      <c r="I10" s="90"/>
      <c r="J10" s="91"/>
      <c r="K10" s="92">
        <v>1</v>
      </c>
      <c r="L10" s="93">
        <v>1</v>
      </c>
      <c r="M10" s="87">
        <f>J10*K10*L10</f>
        <v>0</v>
      </c>
      <c r="N10" s="94">
        <f t="shared" si="10"/>
        <v>0</v>
      </c>
      <c r="O10" s="94">
        <f t="shared" si="11"/>
        <v>0</v>
      </c>
      <c r="P10" s="94">
        <f t="shared" si="12"/>
        <v>0</v>
      </c>
      <c r="Q10" s="94" t="e">
        <f t="shared" si="13"/>
        <v>#VALUE!</v>
      </c>
      <c r="R10" s="94">
        <f t="shared" si="14"/>
        <v>0</v>
      </c>
      <c r="S10" s="97">
        <f t="shared" si="15"/>
        <v>0</v>
      </c>
      <c r="T10" s="94">
        <f t="shared" si="23"/>
        <v>0</v>
      </c>
      <c r="U10" s="98">
        <f t="shared" si="17"/>
        <v>0</v>
      </c>
      <c r="V10" s="94" t="e">
        <f>SUM(N10:U10)</f>
        <v>#VALUE!</v>
      </c>
      <c r="W10" s="94" t="e">
        <f>V10+M10</f>
        <v>#VALUE!</v>
      </c>
      <c r="X10" s="95" t="e">
        <f>V10/W10</f>
        <v>#VALUE!</v>
      </c>
      <c r="Y10" s="95" t="e">
        <f t="shared" si="21"/>
        <v>#VALUE!</v>
      </c>
    </row>
    <row r="11" spans="1:25" s="88" customFormat="1">
      <c r="B11" s="89"/>
      <c r="D11" s="90"/>
      <c r="E11" s="90"/>
      <c r="F11" s="90"/>
      <c r="G11" s="90"/>
      <c r="H11" s="90"/>
      <c r="I11" s="90"/>
      <c r="J11" s="96"/>
      <c r="K11" s="92">
        <v>1</v>
      </c>
      <c r="L11" s="93">
        <v>1</v>
      </c>
      <c r="M11" s="60">
        <f t="shared" ref="M11:M16" si="24">J11*K11*L11</f>
        <v>0</v>
      </c>
      <c r="N11" s="94">
        <f t="shared" si="10"/>
        <v>0</v>
      </c>
      <c r="O11" s="94">
        <f t="shared" si="11"/>
        <v>0</v>
      </c>
      <c r="P11" s="94">
        <f t="shared" si="12"/>
        <v>0</v>
      </c>
      <c r="Q11" s="94" t="e">
        <f t="shared" si="13"/>
        <v>#VALUE!</v>
      </c>
      <c r="R11" s="94">
        <f t="shared" si="14"/>
        <v>0</v>
      </c>
      <c r="S11" s="97">
        <f t="shared" si="15"/>
        <v>0</v>
      </c>
      <c r="T11" s="94">
        <f t="shared" si="23"/>
        <v>0</v>
      </c>
      <c r="U11" s="98">
        <f t="shared" si="17"/>
        <v>0</v>
      </c>
      <c r="V11" s="94" t="e">
        <f t="shared" ref="V11:V12" si="25">SUM(N11:U11)</f>
        <v>#VALUE!</v>
      </c>
      <c r="W11" s="94" t="e">
        <f t="shared" ref="W11:W12" si="26">V11+M11</f>
        <v>#VALUE!</v>
      </c>
      <c r="X11" s="99" t="e">
        <f t="shared" ref="X11:X12" si="27">V11/W11</f>
        <v>#VALUE!</v>
      </c>
      <c r="Y11" s="95" t="e">
        <f t="shared" si="21"/>
        <v>#VALUE!</v>
      </c>
    </row>
    <row r="12" spans="1:25" s="88" customFormat="1">
      <c r="B12" s="89"/>
      <c r="D12" s="90"/>
      <c r="E12" s="90"/>
      <c r="F12" s="90"/>
      <c r="G12" s="90"/>
      <c r="H12" s="90"/>
      <c r="I12" s="90"/>
      <c r="J12" s="96"/>
      <c r="K12" s="92">
        <v>1</v>
      </c>
      <c r="L12" s="93">
        <v>1</v>
      </c>
      <c r="M12" s="60">
        <f t="shared" si="24"/>
        <v>0</v>
      </c>
      <c r="N12" s="94">
        <f t="shared" si="10"/>
        <v>0</v>
      </c>
      <c r="O12" s="94">
        <f t="shared" si="11"/>
        <v>0</v>
      </c>
      <c r="P12" s="94">
        <f t="shared" si="12"/>
        <v>0</v>
      </c>
      <c r="Q12" s="94" t="e">
        <f t="shared" si="13"/>
        <v>#VALUE!</v>
      </c>
      <c r="R12" s="94">
        <f t="shared" si="14"/>
        <v>0</v>
      </c>
      <c r="S12" s="97">
        <f t="shared" si="15"/>
        <v>0</v>
      </c>
      <c r="T12" s="94">
        <f t="shared" si="23"/>
        <v>0</v>
      </c>
      <c r="U12" s="98">
        <f t="shared" si="17"/>
        <v>0</v>
      </c>
      <c r="V12" s="94" t="e">
        <f t="shared" si="25"/>
        <v>#VALUE!</v>
      </c>
      <c r="W12" s="94" t="e">
        <f t="shared" si="26"/>
        <v>#VALUE!</v>
      </c>
      <c r="X12" s="99" t="e">
        <f t="shared" si="27"/>
        <v>#VALUE!</v>
      </c>
      <c r="Y12" s="95" t="e">
        <f t="shared" si="21"/>
        <v>#VALUE!</v>
      </c>
    </row>
    <row r="13" spans="1:25" s="88" customFormat="1">
      <c r="B13" s="89"/>
      <c r="D13" s="90"/>
      <c r="E13" s="90"/>
      <c r="F13" s="90"/>
      <c r="G13" s="90"/>
      <c r="H13" s="90"/>
      <c r="I13" s="90"/>
      <c r="J13" s="96"/>
      <c r="K13" s="92">
        <v>1</v>
      </c>
      <c r="L13" s="93">
        <v>1</v>
      </c>
      <c r="M13" s="60">
        <f t="shared" si="24"/>
        <v>0</v>
      </c>
      <c r="N13" s="94">
        <f t="shared" si="10"/>
        <v>0</v>
      </c>
      <c r="O13" s="94">
        <f t="shared" si="11"/>
        <v>0</v>
      </c>
      <c r="P13" s="94">
        <f t="shared" si="12"/>
        <v>0</v>
      </c>
      <c r="Q13" s="94" t="e">
        <f t="shared" si="13"/>
        <v>#VALUE!</v>
      </c>
      <c r="R13" s="94">
        <f t="shared" si="14"/>
        <v>0</v>
      </c>
      <c r="S13" s="97">
        <f t="shared" si="15"/>
        <v>0</v>
      </c>
      <c r="T13" s="94">
        <f t="shared" si="23"/>
        <v>0</v>
      </c>
      <c r="U13" s="98">
        <f t="shared" si="17"/>
        <v>0</v>
      </c>
      <c r="V13" s="94" t="e">
        <f t="shared" ref="V13:V16" si="28">SUM(N13:U13)</f>
        <v>#VALUE!</v>
      </c>
      <c r="W13" s="94" t="e">
        <f t="shared" ref="W13:W16" si="29">V13+M13</f>
        <v>#VALUE!</v>
      </c>
      <c r="X13" s="99" t="e">
        <f t="shared" ref="X13:X16" si="30">V13/W13</f>
        <v>#VALUE!</v>
      </c>
      <c r="Y13" s="95" t="e">
        <f t="shared" ref="Y13:Y16" si="31">V13/M13</f>
        <v>#VALUE!</v>
      </c>
    </row>
    <row r="14" spans="1:25" s="88" customFormat="1">
      <c r="B14" s="89"/>
      <c r="D14" s="90"/>
      <c r="E14" s="90"/>
      <c r="F14" s="90"/>
      <c r="G14" s="90"/>
      <c r="H14" s="90"/>
      <c r="I14" s="90"/>
      <c r="J14" s="96"/>
      <c r="K14" s="92">
        <v>1</v>
      </c>
      <c r="L14" s="93">
        <v>1</v>
      </c>
      <c r="M14" s="60">
        <f t="shared" si="24"/>
        <v>0</v>
      </c>
      <c r="N14" s="94">
        <f t="shared" si="10"/>
        <v>0</v>
      </c>
      <c r="O14" s="94">
        <f t="shared" si="11"/>
        <v>0</v>
      </c>
      <c r="P14" s="94">
        <f t="shared" si="12"/>
        <v>0</v>
      </c>
      <c r="Q14" s="94" t="e">
        <f t="shared" si="13"/>
        <v>#VALUE!</v>
      </c>
      <c r="R14" s="94">
        <f t="shared" si="14"/>
        <v>0</v>
      </c>
      <c r="S14" s="97">
        <f t="shared" si="15"/>
        <v>0</v>
      </c>
      <c r="T14" s="94">
        <f t="shared" si="23"/>
        <v>0</v>
      </c>
      <c r="U14" s="98">
        <f t="shared" si="17"/>
        <v>0</v>
      </c>
      <c r="V14" s="94" t="e">
        <f t="shared" si="28"/>
        <v>#VALUE!</v>
      </c>
      <c r="W14" s="94" t="e">
        <f t="shared" si="29"/>
        <v>#VALUE!</v>
      </c>
      <c r="X14" s="99" t="e">
        <f t="shared" si="30"/>
        <v>#VALUE!</v>
      </c>
      <c r="Y14" s="95" t="e">
        <f t="shared" si="31"/>
        <v>#VALUE!</v>
      </c>
    </row>
    <row r="15" spans="1:25" s="88" customFormat="1">
      <c r="B15" s="89"/>
      <c r="D15" s="90"/>
      <c r="E15" s="90"/>
      <c r="F15" s="90"/>
      <c r="G15" s="90"/>
      <c r="H15" s="90"/>
      <c r="I15" s="90"/>
      <c r="J15" s="96"/>
      <c r="K15" s="92">
        <v>1</v>
      </c>
      <c r="L15" s="93">
        <v>1</v>
      </c>
      <c r="M15" s="60">
        <f t="shared" si="24"/>
        <v>0</v>
      </c>
      <c r="N15" s="94">
        <f t="shared" si="10"/>
        <v>0</v>
      </c>
      <c r="O15" s="94">
        <f t="shared" si="11"/>
        <v>0</v>
      </c>
      <c r="P15" s="94">
        <f t="shared" si="12"/>
        <v>0</v>
      </c>
      <c r="Q15" s="94" t="e">
        <f t="shared" si="13"/>
        <v>#VALUE!</v>
      </c>
      <c r="R15" s="94">
        <f t="shared" si="14"/>
        <v>0</v>
      </c>
      <c r="S15" s="97">
        <f t="shared" si="15"/>
        <v>0</v>
      </c>
      <c r="T15" s="94">
        <f t="shared" si="23"/>
        <v>0</v>
      </c>
      <c r="U15" s="98">
        <f t="shared" si="17"/>
        <v>0</v>
      </c>
      <c r="V15" s="94" t="e">
        <f t="shared" si="28"/>
        <v>#VALUE!</v>
      </c>
      <c r="W15" s="94" t="e">
        <f t="shared" si="29"/>
        <v>#VALUE!</v>
      </c>
      <c r="X15" s="99" t="e">
        <f t="shared" si="30"/>
        <v>#VALUE!</v>
      </c>
      <c r="Y15" s="95" t="e">
        <f t="shared" si="31"/>
        <v>#VALUE!</v>
      </c>
    </row>
    <row r="16" spans="1:25" s="88" customFormat="1">
      <c r="B16" s="89"/>
      <c r="D16" s="90"/>
      <c r="E16" s="90"/>
      <c r="F16" s="90"/>
      <c r="G16" s="90"/>
      <c r="H16" s="90"/>
      <c r="I16" s="90"/>
      <c r="J16" s="96"/>
      <c r="K16" s="92">
        <v>1</v>
      </c>
      <c r="L16" s="93">
        <v>1</v>
      </c>
      <c r="M16" s="60">
        <f t="shared" si="24"/>
        <v>0</v>
      </c>
      <c r="N16" s="94">
        <f t="shared" si="10"/>
        <v>0</v>
      </c>
      <c r="O16" s="94">
        <f t="shared" si="11"/>
        <v>0</v>
      </c>
      <c r="P16" s="94">
        <f t="shared" si="12"/>
        <v>0</v>
      </c>
      <c r="Q16" s="94" t="e">
        <f t="shared" si="13"/>
        <v>#VALUE!</v>
      </c>
      <c r="R16" s="94">
        <f t="shared" si="14"/>
        <v>0</v>
      </c>
      <c r="S16" s="97">
        <f t="shared" si="15"/>
        <v>0</v>
      </c>
      <c r="T16" s="94">
        <f t="shared" si="23"/>
        <v>0</v>
      </c>
      <c r="U16" s="98">
        <f t="shared" si="17"/>
        <v>0</v>
      </c>
      <c r="V16" s="94" t="e">
        <f t="shared" si="28"/>
        <v>#VALUE!</v>
      </c>
      <c r="W16" s="94" t="e">
        <f t="shared" si="29"/>
        <v>#VALUE!</v>
      </c>
      <c r="X16" s="99" t="e">
        <f t="shared" si="30"/>
        <v>#VALUE!</v>
      </c>
      <c r="Y16" s="95" t="e">
        <f t="shared" si="31"/>
        <v>#VALUE!</v>
      </c>
    </row>
    <row r="17" spans="1:25" s="88" customFormat="1">
      <c r="B17" s="89"/>
      <c r="D17" s="90"/>
      <c r="E17" s="90"/>
      <c r="F17" s="90"/>
      <c r="G17" s="90"/>
      <c r="H17" s="90"/>
      <c r="I17" s="90"/>
      <c r="J17" s="96"/>
      <c r="K17" s="93"/>
      <c r="L17" s="93"/>
      <c r="M17" s="60"/>
      <c r="N17" s="94"/>
      <c r="O17" s="94"/>
      <c r="P17" s="94"/>
      <c r="Q17" s="94"/>
      <c r="R17" s="94"/>
      <c r="S17" s="97"/>
      <c r="T17" s="94"/>
      <c r="U17" s="98"/>
      <c r="V17" s="94"/>
      <c r="W17" s="94"/>
      <c r="X17" s="99"/>
      <c r="Y17" s="95"/>
    </row>
    <row r="18" spans="1:25" s="88" customFormat="1" ht="33.75" customHeight="1" thickBot="1">
      <c r="A18" s="100"/>
      <c r="B18" s="101" t="s">
        <v>0</v>
      </c>
      <c r="C18" s="102"/>
      <c r="D18" s="103"/>
      <c r="E18" s="103"/>
      <c r="F18" s="103"/>
      <c r="G18" s="103"/>
      <c r="H18" s="103"/>
      <c r="I18" s="103"/>
      <c r="J18" s="104">
        <f t="shared" ref="J18:W18" si="32">SUM(J5:J17)</f>
        <v>55000</v>
      </c>
      <c r="K18" s="104">
        <f t="shared" si="32"/>
        <v>12</v>
      </c>
      <c r="L18" s="104">
        <f t="shared" si="32"/>
        <v>11.666700000000001</v>
      </c>
      <c r="M18" s="104">
        <f t="shared" si="32"/>
        <v>36668.5</v>
      </c>
      <c r="N18" s="104">
        <f t="shared" si="32"/>
        <v>5302.2651000000005</v>
      </c>
      <c r="O18" s="104">
        <f t="shared" si="32"/>
        <v>2805</v>
      </c>
      <c r="P18" s="104">
        <f t="shared" si="32"/>
        <v>491</v>
      </c>
      <c r="Q18" s="104" t="e">
        <f t="shared" si="32"/>
        <v>#VALUE!</v>
      </c>
      <c r="R18" s="104">
        <f t="shared" si="32"/>
        <v>410.68720000000002</v>
      </c>
      <c r="S18" s="104">
        <f t="shared" si="32"/>
        <v>223.67785000000001</v>
      </c>
      <c r="T18" s="104">
        <f t="shared" si="32"/>
        <v>0</v>
      </c>
      <c r="U18" s="104">
        <f t="shared" si="32"/>
        <v>320.01599999999996</v>
      </c>
      <c r="V18" s="104" t="e">
        <f t="shared" si="32"/>
        <v>#VALUE!</v>
      </c>
      <c r="W18" s="104" t="e">
        <f t="shared" si="32"/>
        <v>#VALUE!</v>
      </c>
      <c r="X18" s="105" t="e">
        <f t="shared" ref="X18" si="33">V18/W18</f>
        <v>#VALUE!</v>
      </c>
      <c r="Y18" s="106" t="e">
        <f t="shared" si="21"/>
        <v>#VALUE!</v>
      </c>
    </row>
    <row r="19" spans="1:25" s="88" customFormat="1" ht="23.25" customHeight="1" thickTop="1">
      <c r="A19" s="17" t="s">
        <v>67</v>
      </c>
      <c r="B19" s="19"/>
      <c r="C19" s="17"/>
      <c r="D19" s="18"/>
      <c r="E19" s="18"/>
      <c r="F19" s="18"/>
      <c r="G19" s="19"/>
      <c r="H19" s="18"/>
      <c r="I19" s="18"/>
      <c r="J19" s="20"/>
      <c r="K19" s="17"/>
      <c r="L19" s="17"/>
      <c r="M19" s="21"/>
      <c r="N19" s="17"/>
      <c r="O19" s="17"/>
      <c r="P19" s="17"/>
      <c r="Q19" s="17"/>
      <c r="R19" s="17"/>
      <c r="S19" s="17"/>
      <c r="T19" s="17"/>
      <c r="U19" s="17"/>
      <c r="V19" s="17"/>
      <c r="W19" s="17"/>
      <c r="X19" s="17"/>
      <c r="Y19" s="17"/>
    </row>
    <row r="21" spans="1:25">
      <c r="A21" s="109" t="s">
        <v>31</v>
      </c>
      <c r="C21" s="18"/>
      <c r="D21" s="19"/>
      <c r="E21" s="19"/>
      <c r="F21" s="19"/>
      <c r="G21" s="20"/>
      <c r="H21" s="19"/>
      <c r="I21" s="19"/>
      <c r="J21" s="17"/>
      <c r="K21" s="21"/>
      <c r="L21" s="21"/>
      <c r="M21" s="17"/>
      <c r="W21" s="21"/>
    </row>
    <row r="22" spans="1:25">
      <c r="A22" s="110" t="s">
        <v>39</v>
      </c>
      <c r="B22" s="119" t="s">
        <v>112</v>
      </c>
      <c r="C22" s="119"/>
      <c r="D22" s="108" t="s">
        <v>111</v>
      </c>
      <c r="E22" s="19"/>
      <c r="F22" s="19"/>
      <c r="G22" s="20"/>
      <c r="H22" s="19"/>
      <c r="I22" s="19"/>
      <c r="J22" s="17"/>
      <c r="K22" s="21"/>
      <c r="L22" s="21"/>
      <c r="M22" s="17"/>
      <c r="W22" s="21"/>
    </row>
    <row r="23" spans="1:25">
      <c r="A23" s="56"/>
      <c r="B23" s="118" t="s">
        <v>65</v>
      </c>
      <c r="C23" s="118"/>
      <c r="D23" s="40">
        <v>8856</v>
      </c>
      <c r="E23" s="40">
        <f>D23/24</f>
        <v>369</v>
      </c>
      <c r="F23" s="40"/>
      <c r="G23" s="20"/>
      <c r="H23" s="40"/>
      <c r="I23" s="40"/>
      <c r="J23" s="17"/>
      <c r="K23" s="21"/>
      <c r="L23" s="21"/>
      <c r="M23" s="17"/>
    </row>
    <row r="24" spans="1:25">
      <c r="B24" s="118" t="s">
        <v>52</v>
      </c>
      <c r="C24" s="118"/>
      <c r="D24" s="40">
        <v>15840</v>
      </c>
      <c r="E24" s="40">
        <f t="shared" ref="E24:E29" si="34">D24/24</f>
        <v>660</v>
      </c>
      <c r="F24" s="40"/>
      <c r="G24" s="20"/>
      <c r="H24" s="40"/>
      <c r="I24" s="40"/>
      <c r="J24" s="17"/>
      <c r="K24" s="21"/>
      <c r="L24" s="21"/>
      <c r="M24" s="17"/>
    </row>
    <row r="25" spans="1:25">
      <c r="B25" s="118" t="s">
        <v>53</v>
      </c>
      <c r="C25" s="118"/>
      <c r="D25" s="40">
        <v>23220</v>
      </c>
      <c r="E25" s="40">
        <f t="shared" si="34"/>
        <v>967.5</v>
      </c>
      <c r="F25" s="40"/>
      <c r="G25" s="20"/>
      <c r="H25" s="40"/>
      <c r="I25" s="40"/>
      <c r="J25" s="17"/>
      <c r="K25" s="21"/>
      <c r="L25" s="21"/>
      <c r="M25" s="17"/>
    </row>
    <row r="26" spans="1:25">
      <c r="B26" s="117" t="s">
        <v>118</v>
      </c>
      <c r="C26" s="117"/>
      <c r="D26" s="40">
        <v>0</v>
      </c>
      <c r="E26" s="40">
        <f t="shared" si="34"/>
        <v>0</v>
      </c>
      <c r="F26" s="40"/>
      <c r="G26" s="20"/>
      <c r="H26" s="40"/>
      <c r="I26" s="40"/>
      <c r="J26" s="17"/>
      <c r="K26" s="21"/>
      <c r="L26" s="21"/>
      <c r="M26" s="17"/>
    </row>
    <row r="27" spans="1:25">
      <c r="B27" s="117" t="s">
        <v>119</v>
      </c>
      <c r="C27" s="117"/>
      <c r="D27" s="40">
        <v>7512</v>
      </c>
      <c r="E27" s="40">
        <f t="shared" si="34"/>
        <v>313</v>
      </c>
      <c r="F27" s="40"/>
      <c r="G27" s="20"/>
      <c r="H27" s="40"/>
      <c r="I27" s="40"/>
      <c r="J27" s="17"/>
      <c r="K27" s="21"/>
      <c r="L27" s="21"/>
      <c r="M27" s="17"/>
    </row>
    <row r="28" spans="1:25">
      <c r="B28" s="117" t="s">
        <v>120</v>
      </c>
      <c r="C28" s="117"/>
      <c r="D28" s="40">
        <v>13992</v>
      </c>
      <c r="E28" s="40">
        <f t="shared" si="34"/>
        <v>583</v>
      </c>
      <c r="F28" s="40"/>
      <c r="G28" s="20"/>
      <c r="H28" s="40"/>
      <c r="I28" s="40"/>
      <c r="J28" s="17"/>
      <c r="K28" s="21"/>
      <c r="L28" s="21"/>
      <c r="M28" s="17"/>
    </row>
    <row r="29" spans="1:25">
      <c r="B29" s="117" t="s">
        <v>121</v>
      </c>
      <c r="C29" s="117"/>
      <c r="D29" s="40">
        <v>20448</v>
      </c>
      <c r="E29" s="40">
        <f t="shared" si="34"/>
        <v>852</v>
      </c>
      <c r="F29" s="40"/>
      <c r="G29" s="20"/>
      <c r="H29" s="40"/>
      <c r="I29" s="40"/>
      <c r="J29" s="17"/>
      <c r="K29" s="21"/>
      <c r="L29" s="21"/>
      <c r="M29" s="17"/>
    </row>
    <row r="30" spans="1:25">
      <c r="C30" s="18"/>
      <c r="D30" s="40"/>
      <c r="E30" s="40"/>
      <c r="F30" s="40"/>
      <c r="G30" s="20"/>
      <c r="H30" s="40"/>
      <c r="I30" s="40"/>
      <c r="J30" s="17"/>
      <c r="K30" s="21"/>
      <c r="L30" s="21"/>
      <c r="M30" s="17"/>
    </row>
    <row r="31" spans="1:25">
      <c r="A31" s="110" t="s">
        <v>33</v>
      </c>
      <c r="B31" s="117" t="s">
        <v>34</v>
      </c>
      <c r="C31" s="117"/>
      <c r="D31" s="19"/>
      <c r="E31" s="19"/>
      <c r="F31" s="19"/>
      <c r="G31" s="20"/>
      <c r="H31" s="19"/>
      <c r="I31" s="19"/>
      <c r="J31" s="17"/>
      <c r="K31" s="21"/>
      <c r="L31" s="21"/>
    </row>
    <row r="32" spans="1:25">
      <c r="B32" s="117" t="s">
        <v>35</v>
      </c>
      <c r="C32" s="117"/>
      <c r="D32" s="19" t="s">
        <v>36</v>
      </c>
      <c r="E32" s="20" t="s">
        <v>37</v>
      </c>
      <c r="F32" s="19"/>
      <c r="G32" s="20"/>
      <c r="H32" s="17" t="s">
        <v>38</v>
      </c>
      <c r="I32" s="17"/>
      <c r="J32" s="17"/>
      <c r="K32" s="17" t="s">
        <v>40</v>
      </c>
      <c r="L32" s="21"/>
    </row>
    <row r="33" spans="1:13">
      <c r="B33" s="118" t="s">
        <v>46</v>
      </c>
      <c r="C33" s="118"/>
      <c r="D33" s="118"/>
      <c r="E33" s="118"/>
      <c r="F33" s="118"/>
      <c r="G33" s="118"/>
      <c r="H33" s="118"/>
      <c r="I33" s="118"/>
      <c r="J33" s="118"/>
      <c r="M33" s="17"/>
    </row>
    <row r="34" spans="1:13">
      <c r="B34" s="67"/>
      <c r="C34" s="38"/>
      <c r="M34" s="17"/>
    </row>
    <row r="35" spans="1:13">
      <c r="A35" s="110" t="s">
        <v>45</v>
      </c>
      <c r="B35" s="117" t="s">
        <v>34</v>
      </c>
      <c r="C35" s="117"/>
      <c r="D35" s="19"/>
      <c r="E35" s="19"/>
      <c r="F35" s="19"/>
      <c r="G35" s="20"/>
      <c r="H35" s="19"/>
      <c r="I35" s="19"/>
      <c r="J35" s="17"/>
      <c r="K35" s="21"/>
      <c r="L35" s="21"/>
    </row>
    <row r="36" spans="1:13">
      <c r="B36" s="117" t="s">
        <v>35</v>
      </c>
      <c r="C36" s="117"/>
      <c r="D36" s="19" t="s">
        <v>36</v>
      </c>
      <c r="E36" s="20" t="s">
        <v>37</v>
      </c>
      <c r="F36" s="19"/>
      <c r="G36" s="20"/>
      <c r="H36" s="17" t="s">
        <v>38</v>
      </c>
      <c r="I36" s="17"/>
      <c r="J36" s="17"/>
      <c r="K36" s="17" t="s">
        <v>40</v>
      </c>
      <c r="L36" s="21"/>
    </row>
    <row r="37" spans="1:13">
      <c r="B37" s="118" t="s">
        <v>92</v>
      </c>
      <c r="C37" s="118"/>
      <c r="D37" s="118"/>
      <c r="E37" s="118"/>
      <c r="F37" s="6"/>
      <c r="H37" s="6"/>
      <c r="I37" s="6"/>
    </row>
    <row r="38" spans="1:13">
      <c r="A38" s="37"/>
      <c r="C38" s="38"/>
    </row>
    <row r="39" spans="1:13">
      <c r="C39" s="38"/>
    </row>
    <row r="40" spans="1:13">
      <c r="C40" s="38"/>
    </row>
    <row r="41" spans="1:13">
      <c r="C41" s="38"/>
    </row>
    <row r="42" spans="1:13">
      <c r="C42" s="38"/>
    </row>
    <row r="43" spans="1:13">
      <c r="C43" s="38"/>
    </row>
    <row r="44" spans="1:13">
      <c r="C44" s="38"/>
    </row>
    <row r="45" spans="1:13">
      <c r="C45" s="38"/>
    </row>
    <row r="46" spans="1:13">
      <c r="C46" s="38"/>
    </row>
    <row r="47" spans="1:13">
      <c r="C47" s="38"/>
    </row>
    <row r="48" spans="1:13">
      <c r="C48" s="38"/>
    </row>
    <row r="49" spans="3:3">
      <c r="C49" s="38"/>
    </row>
    <row r="50" spans="3:3">
      <c r="C50" s="38"/>
    </row>
    <row r="51" spans="3:3">
      <c r="C51" s="38"/>
    </row>
    <row r="52" spans="3:3">
      <c r="C52" s="38"/>
    </row>
    <row r="53" spans="3:3">
      <c r="C53" s="38"/>
    </row>
    <row r="54" spans="3:3">
      <c r="C54" s="38"/>
    </row>
    <row r="55" spans="3:3">
      <c r="C55" s="38"/>
    </row>
    <row r="56" spans="3:3">
      <c r="C56" s="38"/>
    </row>
    <row r="57" spans="3:3">
      <c r="C57" s="38"/>
    </row>
    <row r="58" spans="3:3">
      <c r="C58" s="38"/>
    </row>
    <row r="59" spans="3:3">
      <c r="C59" s="38"/>
    </row>
    <row r="60" spans="3:3">
      <c r="C60" s="38"/>
    </row>
    <row r="61" spans="3:3">
      <c r="C61" s="38"/>
    </row>
    <row r="62" spans="3:3">
      <c r="C62" s="38"/>
    </row>
    <row r="63" spans="3:3">
      <c r="C63" s="38"/>
    </row>
    <row r="64" spans="3:3">
      <c r="C64" s="38"/>
    </row>
    <row r="65" spans="3:3">
      <c r="C65" s="38"/>
    </row>
    <row r="66" spans="3:3">
      <c r="C66" s="38"/>
    </row>
    <row r="67" spans="3:3">
      <c r="C67" s="38"/>
    </row>
    <row r="68" spans="3:3">
      <c r="C68" s="38"/>
    </row>
    <row r="69" spans="3:3">
      <c r="C69" s="38"/>
    </row>
    <row r="70" spans="3:3">
      <c r="C70" s="38"/>
    </row>
    <row r="71" spans="3:3">
      <c r="C71" s="38"/>
    </row>
    <row r="72" spans="3:3">
      <c r="C72" s="38"/>
    </row>
    <row r="73" spans="3:3">
      <c r="C73" s="38"/>
    </row>
    <row r="74" spans="3:3">
      <c r="C74" s="38"/>
    </row>
    <row r="75" spans="3:3">
      <c r="C75" s="38"/>
    </row>
  </sheetData>
  <mergeCells count="15">
    <mergeCell ref="D3:H3"/>
    <mergeCell ref="B23:C23"/>
    <mergeCell ref="B24:C24"/>
    <mergeCell ref="B25:C25"/>
    <mergeCell ref="B26:C26"/>
    <mergeCell ref="B27:C27"/>
    <mergeCell ref="B28:C28"/>
    <mergeCell ref="B29:C29"/>
    <mergeCell ref="B22:C22"/>
    <mergeCell ref="B31:C31"/>
    <mergeCell ref="B35:C35"/>
    <mergeCell ref="B36:C36"/>
    <mergeCell ref="B32:C32"/>
    <mergeCell ref="B37:E37"/>
    <mergeCell ref="B33:J33"/>
  </mergeCells>
  <phoneticPr fontId="0" type="noConversion"/>
  <printOptions horizontalCentered="1" gridLines="1"/>
  <pageMargins left="0.13" right="7.0000000000000007E-2" top="1.1499999999999999" bottom="0.5" header="0.5" footer="0.5"/>
  <pageSetup scale="54" orientation="landscape" r:id="rId1"/>
  <headerFooter alignWithMargins="0">
    <oddHeader xml:space="preserve">&amp;C&amp;"Arial,Bold"&amp;14Norfolk State University
Salary Calculations For FY23
&amp;"Arial,Regular"&amp;10
</oddHeader>
    <oddFooter>&amp;L
&amp;8&amp;F &amp;A &amp;D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
  <sheetViews>
    <sheetView zoomScaleNormal="100" workbookViewId="0">
      <selection activeCell="A3" sqref="A3"/>
    </sheetView>
  </sheetViews>
  <sheetFormatPr defaultColWidth="9.140625" defaultRowHeight="11.25"/>
  <cols>
    <col min="1" max="1" width="15.85546875" style="17" customWidth="1"/>
    <col min="2" max="2" width="8.5703125" style="18" bestFit="1" customWidth="1"/>
    <col min="3" max="3" width="12.5703125" style="18" customWidth="1"/>
    <col min="4" max="4" width="13.7109375" style="18" customWidth="1"/>
    <col min="5" max="5" width="15.85546875" style="19" customWidth="1"/>
    <col min="6" max="6" width="15.85546875" style="18" customWidth="1"/>
    <col min="7" max="9" width="15.85546875" style="20" customWidth="1"/>
    <col min="10" max="11" width="15.85546875" style="17" customWidth="1"/>
    <col min="12" max="12" width="10" style="17" hidden="1" customWidth="1"/>
    <col min="13" max="16384" width="9.140625" style="17"/>
  </cols>
  <sheetData>
    <row r="1" spans="1:12" s="9" customFormat="1" ht="56.25">
      <c r="A1" s="5" t="s">
        <v>109</v>
      </c>
      <c r="B1" s="6"/>
      <c r="C1" s="6"/>
      <c r="D1" s="6"/>
      <c r="E1" s="25"/>
      <c r="F1" s="25" t="s">
        <v>110</v>
      </c>
      <c r="G1" s="7" t="s">
        <v>22</v>
      </c>
      <c r="H1" s="26" t="s">
        <v>24</v>
      </c>
      <c r="I1" s="7"/>
      <c r="J1" s="9" t="s">
        <v>50</v>
      </c>
      <c r="K1" s="10" t="s">
        <v>0</v>
      </c>
      <c r="L1" s="11" t="s">
        <v>15</v>
      </c>
    </row>
    <row r="2" spans="1:12" s="10" customFormat="1">
      <c r="B2" s="120" t="s">
        <v>78</v>
      </c>
      <c r="C2" s="120"/>
      <c r="D2" s="120"/>
      <c r="E2" s="120"/>
      <c r="F2" s="120"/>
      <c r="G2" s="12" t="s">
        <v>23</v>
      </c>
      <c r="H2" s="12" t="s">
        <v>25</v>
      </c>
      <c r="I2" s="12"/>
      <c r="J2" s="10" t="s">
        <v>2</v>
      </c>
      <c r="K2" s="10" t="s">
        <v>9</v>
      </c>
      <c r="L2" s="10" t="s">
        <v>16</v>
      </c>
    </row>
    <row r="3" spans="1:12" s="10" customFormat="1" ht="12" thickBot="1">
      <c r="A3" s="43" t="s">
        <v>5</v>
      </c>
      <c r="B3" s="44" t="s">
        <v>54</v>
      </c>
      <c r="C3" s="44" t="s">
        <v>79</v>
      </c>
      <c r="D3" s="44" t="s">
        <v>80</v>
      </c>
      <c r="E3" s="57" t="s">
        <v>81</v>
      </c>
      <c r="F3" s="44" t="s">
        <v>82</v>
      </c>
      <c r="G3" s="45"/>
      <c r="H3" s="45"/>
      <c r="I3" s="46" t="s">
        <v>20</v>
      </c>
      <c r="J3" s="43">
        <v>7.6499999999999999E-2</v>
      </c>
      <c r="K3" s="43" t="s">
        <v>10</v>
      </c>
      <c r="L3" s="10" t="s">
        <v>4</v>
      </c>
    </row>
    <row r="4" spans="1:12" s="2" customFormat="1" ht="36" customHeight="1">
      <c r="B4" s="1"/>
      <c r="C4" s="1"/>
      <c r="D4" s="1"/>
      <c r="E4" s="1"/>
      <c r="F4" s="1"/>
      <c r="G4" s="107"/>
      <c r="H4" s="107"/>
      <c r="I4" s="59">
        <f>H4*G4</f>
        <v>0</v>
      </c>
      <c r="J4" s="58">
        <f>IF(H4&gt;113700,6324+H4*0.0145,H4*0.0765)</f>
        <v>0</v>
      </c>
      <c r="K4" s="62">
        <f>J4+I4</f>
        <v>0</v>
      </c>
      <c r="L4" s="4" t="e">
        <f>#REF!/K4</f>
        <v>#REF!</v>
      </c>
    </row>
    <row r="5" spans="1:12" s="2" customFormat="1" ht="36" customHeight="1">
      <c r="B5" s="1"/>
      <c r="C5" s="1"/>
      <c r="D5" s="1"/>
      <c r="E5" s="1"/>
      <c r="F5" s="1"/>
      <c r="I5" s="59">
        <f>H5*G5</f>
        <v>0</v>
      </c>
      <c r="J5" s="61">
        <f>IF(E5="61144",0,I5*0.0765)</f>
        <v>0</v>
      </c>
      <c r="K5" s="62">
        <f>J5+I5</f>
        <v>0</v>
      </c>
      <c r="L5" s="4" t="e">
        <f>#REF!/K5</f>
        <v>#REF!</v>
      </c>
    </row>
    <row r="6" spans="1:12" s="2" customFormat="1" ht="36" customHeight="1">
      <c r="B6" s="1"/>
      <c r="C6" s="1"/>
      <c r="D6" s="1"/>
      <c r="E6" s="1"/>
      <c r="F6" s="1"/>
      <c r="I6" s="59">
        <f>H6*G6</f>
        <v>0</v>
      </c>
      <c r="J6" s="61">
        <f>IF(E6="61144",0,I6*0.0765)</f>
        <v>0</v>
      </c>
      <c r="K6" s="62">
        <f>J6+I6</f>
        <v>0</v>
      </c>
      <c r="L6" s="4" t="e">
        <f>#REF!/K6</f>
        <v>#REF!</v>
      </c>
    </row>
    <row r="7" spans="1:12" s="2" customFormat="1" ht="36" customHeight="1">
      <c r="A7" s="22"/>
      <c r="B7" s="23"/>
      <c r="C7" s="23"/>
      <c r="D7" s="23"/>
      <c r="E7" s="23"/>
      <c r="F7" s="23"/>
      <c r="G7" s="22"/>
      <c r="H7" s="22"/>
      <c r="I7" s="63">
        <f>H7*G7</f>
        <v>0</v>
      </c>
      <c r="J7" s="64">
        <f>IF(E7="61144",0,I7*0.0765)</f>
        <v>0</v>
      </c>
      <c r="K7" s="65">
        <f>J7+I7</f>
        <v>0</v>
      </c>
      <c r="L7" s="4" t="e">
        <f>#REF!/K7</f>
        <v>#REF!</v>
      </c>
    </row>
    <row r="8" spans="1:12" s="2" customFormat="1" ht="36" customHeight="1">
      <c r="A8" s="5" t="s">
        <v>0</v>
      </c>
      <c r="B8" s="1"/>
      <c r="C8" s="1"/>
      <c r="D8" s="1"/>
      <c r="E8" s="1"/>
      <c r="F8" s="1"/>
      <c r="G8" s="61">
        <f t="shared" ref="G8:L8" si="0">SUM(G4:G7)</f>
        <v>0</v>
      </c>
      <c r="H8" s="61">
        <f t="shared" si="0"/>
        <v>0</v>
      </c>
      <c r="I8" s="61">
        <f t="shared" si="0"/>
        <v>0</v>
      </c>
      <c r="J8" s="61">
        <f t="shared" si="0"/>
        <v>0</v>
      </c>
      <c r="K8" s="61">
        <f t="shared" si="0"/>
        <v>0</v>
      </c>
      <c r="L8" s="3" t="e">
        <f t="shared" si="0"/>
        <v>#REF!</v>
      </c>
    </row>
  </sheetData>
  <mergeCells count="1">
    <mergeCell ref="B2:F2"/>
  </mergeCells>
  <phoneticPr fontId="0" type="noConversion"/>
  <printOptions horizontalCentered="1" gridLines="1"/>
  <pageMargins left="0.38" right="0.32" top="1.32" bottom="1" header="0.5" footer="0.5"/>
  <pageSetup scale="83" orientation="landscape" horizontalDpi="300" verticalDpi="300" r:id="rId1"/>
  <headerFooter alignWithMargins="0">
    <oddHeader xml:space="preserve">&amp;C&amp;"Arial,Bold"&amp;14Norfolk State University
Wage &amp; Bonus Calculations For FY 18
&amp;"Arial,Regular"&amp;10
</oddHeader>
    <oddFooter>&amp;L&amp;8&amp;F &amp;A &amp;D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zoomScale="75" workbookViewId="0">
      <selection activeCell="F23" sqref="F23"/>
    </sheetView>
  </sheetViews>
  <sheetFormatPr defaultRowHeight="12.75"/>
  <cols>
    <col min="2" max="2" width="8.85546875" bestFit="1" customWidth="1"/>
    <col min="3" max="3" width="14.140625" customWidth="1"/>
    <col min="4" max="4" width="14.140625" hidden="1" customWidth="1"/>
    <col min="5" max="5" width="22" hidden="1" customWidth="1"/>
    <col min="6" max="6" width="22" customWidth="1"/>
    <col min="7" max="7" width="31.7109375" bestFit="1" customWidth="1"/>
  </cols>
  <sheetData>
    <row r="1" spans="1:8" ht="82.5" customHeight="1">
      <c r="A1" s="27"/>
      <c r="B1" s="28" t="s">
        <v>18</v>
      </c>
      <c r="C1" s="29" t="s">
        <v>48</v>
      </c>
      <c r="D1" s="29" t="s">
        <v>49</v>
      </c>
      <c r="E1" s="30" t="s">
        <v>27</v>
      </c>
      <c r="F1" s="30" t="s">
        <v>56</v>
      </c>
      <c r="G1" s="31" t="s">
        <v>58</v>
      </c>
    </row>
    <row r="2" spans="1:8" ht="16.5" customHeight="1">
      <c r="A2" s="27">
        <v>1</v>
      </c>
      <c r="B2" s="48">
        <v>39609</v>
      </c>
      <c r="C2" s="27">
        <v>24</v>
      </c>
      <c r="D2" s="27">
        <v>11</v>
      </c>
      <c r="E2" s="42">
        <v>1</v>
      </c>
      <c r="F2" s="42">
        <f>24/$C$2</f>
        <v>1</v>
      </c>
      <c r="G2" s="29"/>
    </row>
    <row r="3" spans="1:8" ht="14.25" customHeight="1">
      <c r="A3" s="27">
        <v>2</v>
      </c>
      <c r="B3" s="48">
        <v>39624</v>
      </c>
      <c r="C3" s="27">
        <v>23</v>
      </c>
      <c r="D3" s="27">
        <v>10</v>
      </c>
      <c r="E3" s="39">
        <f>C3/$C$2</f>
        <v>0.95833333333333337</v>
      </c>
      <c r="F3" s="39">
        <f>C3/$C$2</f>
        <v>0.95833333333333337</v>
      </c>
      <c r="G3" s="29"/>
    </row>
    <row r="4" spans="1:8" ht="13.5" customHeight="1">
      <c r="A4" s="27">
        <v>3</v>
      </c>
      <c r="B4" s="49">
        <v>39639</v>
      </c>
      <c r="C4" s="27">
        <v>22</v>
      </c>
      <c r="D4" s="27">
        <v>9</v>
      </c>
      <c r="E4" s="39">
        <f>C4/$C$2</f>
        <v>0.91666666666666663</v>
      </c>
      <c r="F4" s="39">
        <f t="shared" ref="F4:F26" si="0">C4/$C$2</f>
        <v>0.91666666666666663</v>
      </c>
      <c r="G4" s="29"/>
    </row>
    <row r="5" spans="1:8" ht="15" customHeight="1">
      <c r="A5" s="27">
        <v>4</v>
      </c>
      <c r="B5" s="49">
        <v>39654</v>
      </c>
      <c r="C5" s="27">
        <v>21</v>
      </c>
      <c r="D5" s="27">
        <v>8</v>
      </c>
      <c r="E5" s="39">
        <f>C5/$C$2</f>
        <v>0.875</v>
      </c>
      <c r="F5" s="39">
        <f t="shared" si="0"/>
        <v>0.875</v>
      </c>
      <c r="G5" s="29"/>
    </row>
    <row r="6" spans="1:8" ht="13.5" customHeight="1">
      <c r="A6" s="27">
        <v>5</v>
      </c>
      <c r="B6" s="49">
        <v>39670</v>
      </c>
      <c r="C6" s="27">
        <v>20</v>
      </c>
      <c r="D6" s="27">
        <v>7</v>
      </c>
      <c r="E6" s="39">
        <f>C6/$C$2</f>
        <v>0.83333333333333337</v>
      </c>
      <c r="F6" s="39">
        <f t="shared" si="0"/>
        <v>0.83333333333333337</v>
      </c>
      <c r="G6" s="29"/>
    </row>
    <row r="7" spans="1:8" ht="57" customHeight="1">
      <c r="A7" s="27"/>
      <c r="B7" s="49">
        <v>39676</v>
      </c>
      <c r="C7" s="27"/>
      <c r="D7" s="27"/>
      <c r="E7" s="41">
        <v>0.81</v>
      </c>
      <c r="F7" s="41">
        <v>0.8125</v>
      </c>
      <c r="G7" s="51" t="s">
        <v>93</v>
      </c>
    </row>
    <row r="8" spans="1:8" ht="15" customHeight="1">
      <c r="A8" s="27">
        <v>6</v>
      </c>
      <c r="B8" s="49">
        <v>39685</v>
      </c>
      <c r="C8" s="27">
        <v>19</v>
      </c>
      <c r="D8" s="27">
        <v>6</v>
      </c>
      <c r="E8" s="39">
        <f t="shared" ref="E8:E28" si="1">C8/$C$2</f>
        <v>0.79166666666666663</v>
      </c>
      <c r="F8" s="39">
        <f t="shared" si="0"/>
        <v>0.79166666666666663</v>
      </c>
      <c r="G8" s="29"/>
      <c r="H8" s="52"/>
    </row>
    <row r="9" spans="1:8" ht="15" customHeight="1">
      <c r="A9" s="27">
        <v>7</v>
      </c>
      <c r="B9" s="49">
        <v>39701</v>
      </c>
      <c r="C9" s="27">
        <v>18</v>
      </c>
      <c r="D9" s="27">
        <v>5</v>
      </c>
      <c r="E9" s="39">
        <f t="shared" si="1"/>
        <v>0.75</v>
      </c>
      <c r="F9" s="39">
        <f t="shared" si="0"/>
        <v>0.75</v>
      </c>
      <c r="G9" s="29"/>
      <c r="H9" s="47"/>
    </row>
    <row r="10" spans="1:8" ht="15" customHeight="1">
      <c r="A10" s="27">
        <v>8</v>
      </c>
      <c r="B10" s="49">
        <v>39716</v>
      </c>
      <c r="C10" s="27">
        <v>17</v>
      </c>
      <c r="D10" s="27">
        <v>4</v>
      </c>
      <c r="E10" s="39">
        <f t="shared" si="1"/>
        <v>0.70833333333333337</v>
      </c>
      <c r="F10" s="39">
        <f t="shared" si="0"/>
        <v>0.70833333333333337</v>
      </c>
      <c r="G10" s="29"/>
    </row>
    <row r="11" spans="1:8" ht="15" customHeight="1">
      <c r="A11" s="27">
        <v>9</v>
      </c>
      <c r="B11" s="49">
        <v>39731</v>
      </c>
      <c r="C11" s="27">
        <v>16</v>
      </c>
      <c r="D11" s="27">
        <v>3</v>
      </c>
      <c r="E11" s="39">
        <f t="shared" si="1"/>
        <v>0.66666666666666663</v>
      </c>
      <c r="F11" s="39">
        <f t="shared" si="0"/>
        <v>0.66666666666666663</v>
      </c>
      <c r="G11" s="29"/>
    </row>
    <row r="12" spans="1:8" ht="15" customHeight="1">
      <c r="A12" s="27">
        <v>10</v>
      </c>
      <c r="B12" s="49">
        <v>39746</v>
      </c>
      <c r="C12" s="27">
        <v>15</v>
      </c>
      <c r="D12" s="27">
        <v>2</v>
      </c>
      <c r="E12" s="39">
        <f t="shared" si="1"/>
        <v>0.625</v>
      </c>
      <c r="F12" s="39">
        <f t="shared" si="0"/>
        <v>0.625</v>
      </c>
      <c r="G12" s="29"/>
    </row>
    <row r="13" spans="1:8" ht="15" customHeight="1">
      <c r="A13" s="27">
        <v>11</v>
      </c>
      <c r="B13" s="49">
        <v>39762</v>
      </c>
      <c r="C13" s="27">
        <v>14</v>
      </c>
      <c r="D13" s="27">
        <v>1</v>
      </c>
      <c r="E13" s="39">
        <f t="shared" si="1"/>
        <v>0.58333333333333337</v>
      </c>
      <c r="F13" s="39">
        <f t="shared" si="0"/>
        <v>0.58333333333333337</v>
      </c>
      <c r="G13" s="29"/>
    </row>
    <row r="14" spans="1:8" ht="15" customHeight="1">
      <c r="A14" s="27">
        <v>12</v>
      </c>
      <c r="B14" s="50">
        <v>39777</v>
      </c>
      <c r="C14" s="27">
        <v>13</v>
      </c>
      <c r="D14" s="27"/>
      <c r="E14" s="39">
        <f t="shared" si="1"/>
        <v>0.54166666666666663</v>
      </c>
      <c r="F14" s="39">
        <f t="shared" si="0"/>
        <v>0.54166666666666663</v>
      </c>
      <c r="G14" s="29"/>
    </row>
    <row r="15" spans="1:8" ht="15" customHeight="1">
      <c r="A15" s="27">
        <v>13</v>
      </c>
      <c r="B15" s="50">
        <v>39792</v>
      </c>
      <c r="C15" s="27">
        <v>12</v>
      </c>
      <c r="D15" s="27"/>
      <c r="E15" s="39">
        <f t="shared" si="1"/>
        <v>0.5</v>
      </c>
      <c r="F15" s="39">
        <f t="shared" si="0"/>
        <v>0.5</v>
      </c>
      <c r="G15" s="29"/>
    </row>
    <row r="16" spans="1:8" ht="15" customHeight="1">
      <c r="A16" s="27">
        <v>14</v>
      </c>
      <c r="B16" s="50">
        <v>39807</v>
      </c>
      <c r="C16" s="27">
        <v>11</v>
      </c>
      <c r="D16" s="27"/>
      <c r="E16" s="39">
        <f t="shared" si="1"/>
        <v>0.45833333333333331</v>
      </c>
      <c r="F16" s="39">
        <f t="shared" si="0"/>
        <v>0.45833333333333331</v>
      </c>
      <c r="G16" s="29"/>
    </row>
    <row r="17" spans="1:7" ht="15" customHeight="1">
      <c r="A17" s="27">
        <v>15</v>
      </c>
      <c r="B17" s="50">
        <v>39823</v>
      </c>
      <c r="C17" s="27">
        <v>10</v>
      </c>
      <c r="D17" s="27"/>
      <c r="E17" s="39">
        <f t="shared" si="1"/>
        <v>0.41666666666666669</v>
      </c>
      <c r="F17" s="39">
        <f t="shared" si="0"/>
        <v>0.41666666666666669</v>
      </c>
      <c r="G17" s="29"/>
    </row>
    <row r="18" spans="1:7" ht="15" customHeight="1">
      <c r="A18" s="27">
        <v>16</v>
      </c>
      <c r="B18" s="50">
        <v>39838</v>
      </c>
      <c r="C18" s="27">
        <v>9</v>
      </c>
      <c r="D18" s="27"/>
      <c r="E18" s="39">
        <f t="shared" si="1"/>
        <v>0.375</v>
      </c>
      <c r="F18" s="39">
        <f t="shared" si="0"/>
        <v>0.375</v>
      </c>
      <c r="G18" s="29"/>
    </row>
    <row r="19" spans="1:7" ht="15" customHeight="1">
      <c r="A19" s="27">
        <v>17</v>
      </c>
      <c r="B19" s="50">
        <v>39854</v>
      </c>
      <c r="C19" s="27">
        <v>8</v>
      </c>
      <c r="D19" s="27"/>
      <c r="E19" s="39">
        <f t="shared" si="1"/>
        <v>0.33333333333333331</v>
      </c>
      <c r="F19" s="39">
        <f t="shared" si="0"/>
        <v>0.33333333333333331</v>
      </c>
      <c r="G19" s="29"/>
    </row>
    <row r="20" spans="1:7" ht="15" customHeight="1">
      <c r="A20" s="27">
        <v>18</v>
      </c>
      <c r="B20" s="50">
        <v>39869</v>
      </c>
      <c r="C20" s="27">
        <v>7</v>
      </c>
      <c r="D20" s="27"/>
      <c r="E20" s="39">
        <f t="shared" si="1"/>
        <v>0.29166666666666669</v>
      </c>
      <c r="F20" s="39">
        <f t="shared" si="0"/>
        <v>0.29166666666666669</v>
      </c>
      <c r="G20" s="29"/>
    </row>
    <row r="21" spans="1:7" ht="15" customHeight="1">
      <c r="A21" s="27">
        <v>19</v>
      </c>
      <c r="B21" s="50">
        <v>39882</v>
      </c>
      <c r="C21" s="27">
        <v>6</v>
      </c>
      <c r="D21" s="27"/>
      <c r="E21" s="39">
        <f t="shared" si="1"/>
        <v>0.25</v>
      </c>
      <c r="F21" s="39">
        <f t="shared" si="0"/>
        <v>0.25</v>
      </c>
      <c r="G21" s="29"/>
    </row>
    <row r="22" spans="1:7" ht="15" customHeight="1">
      <c r="A22" s="27">
        <v>20</v>
      </c>
      <c r="B22" s="50">
        <v>39897</v>
      </c>
      <c r="C22" s="27">
        <v>5</v>
      </c>
      <c r="D22" s="27"/>
      <c r="E22" s="39">
        <f t="shared" si="1"/>
        <v>0.20833333333333334</v>
      </c>
      <c r="F22" s="39">
        <f t="shared" si="0"/>
        <v>0.20833333333333334</v>
      </c>
      <c r="G22" s="29"/>
    </row>
    <row r="23" spans="1:7" ht="15" customHeight="1">
      <c r="A23" s="27">
        <v>21</v>
      </c>
      <c r="B23" s="50">
        <v>39913</v>
      </c>
      <c r="C23" s="27">
        <v>4</v>
      </c>
      <c r="D23" s="27"/>
      <c r="E23" s="39">
        <f t="shared" si="1"/>
        <v>0.16666666666666666</v>
      </c>
      <c r="F23" s="39">
        <f t="shared" si="0"/>
        <v>0.16666666666666666</v>
      </c>
      <c r="G23" s="29"/>
    </row>
    <row r="24" spans="1:7" ht="15" customHeight="1">
      <c r="A24" s="27">
        <v>22</v>
      </c>
      <c r="B24" s="50">
        <v>39928</v>
      </c>
      <c r="C24" s="27">
        <v>3</v>
      </c>
      <c r="D24" s="27"/>
      <c r="E24" s="39">
        <f t="shared" si="1"/>
        <v>0.125</v>
      </c>
      <c r="F24" s="39">
        <f t="shared" si="0"/>
        <v>0.125</v>
      </c>
      <c r="G24" s="29"/>
    </row>
    <row r="25" spans="1:7" ht="15" customHeight="1">
      <c r="A25" s="27">
        <v>23</v>
      </c>
      <c r="B25" s="50">
        <v>39943</v>
      </c>
      <c r="C25" s="27">
        <v>2</v>
      </c>
      <c r="D25" s="27"/>
      <c r="E25" s="39">
        <f t="shared" si="1"/>
        <v>8.3333333333333329E-2</v>
      </c>
      <c r="F25" s="39">
        <f t="shared" si="0"/>
        <v>8.3333333333333329E-2</v>
      </c>
      <c r="G25" s="29"/>
    </row>
    <row r="26" spans="1:7" ht="15" customHeight="1">
      <c r="A26" s="27">
        <v>24</v>
      </c>
      <c r="B26" s="50">
        <v>39958</v>
      </c>
      <c r="C26" s="27">
        <v>1</v>
      </c>
      <c r="D26" s="27"/>
      <c r="E26" s="39">
        <f t="shared" si="1"/>
        <v>4.1666666666666664E-2</v>
      </c>
      <c r="F26" s="39">
        <f t="shared" si="0"/>
        <v>4.1666666666666664E-2</v>
      </c>
      <c r="G26" s="29"/>
    </row>
    <row r="27" spans="1:7" ht="15">
      <c r="A27" s="27">
        <v>25</v>
      </c>
      <c r="B27" s="33">
        <v>39974</v>
      </c>
      <c r="C27" s="35">
        <v>0</v>
      </c>
      <c r="D27" s="35"/>
      <c r="E27" s="32">
        <f t="shared" si="1"/>
        <v>0</v>
      </c>
      <c r="F27" s="39"/>
      <c r="G27" s="34" t="s">
        <v>19</v>
      </c>
    </row>
    <row r="28" spans="1:7" ht="15">
      <c r="A28" s="27">
        <v>26</v>
      </c>
      <c r="B28" s="33">
        <v>39989</v>
      </c>
      <c r="C28" s="35">
        <v>0</v>
      </c>
      <c r="D28" s="35"/>
      <c r="E28" s="32">
        <f t="shared" si="1"/>
        <v>0</v>
      </c>
      <c r="F28" s="32"/>
      <c r="G28" s="34" t="s">
        <v>19</v>
      </c>
    </row>
  </sheetData>
  <phoneticPr fontId="21" type="noConversion"/>
  <pageMargins left="0.75" right="0.7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Instructions</vt:lpstr>
      <vt:lpstr>Full Time Salary Calculations</vt:lpstr>
      <vt:lpstr>Wages_Bonus</vt:lpstr>
      <vt:lpstr>Hire Dates Tab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vsu</dc:creator>
  <cp:lastModifiedBy>Clark, Tomaya C.</cp:lastModifiedBy>
  <cp:lastPrinted>2023-08-18T21:30:55Z</cp:lastPrinted>
  <dcterms:created xsi:type="dcterms:W3CDTF">1999-08-27T18:42:15Z</dcterms:created>
  <dcterms:modified xsi:type="dcterms:W3CDTF">2023-11-02T20:11:37Z</dcterms:modified>
</cp:coreProperties>
</file>